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5480" windowHeight="84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440" i="1" l="1"/>
  <c r="E430" i="1"/>
  <c r="F430" i="1" s="1"/>
  <c r="F419" i="1"/>
  <c r="F413" i="1"/>
  <c r="E413" i="1"/>
  <c r="D413" i="1"/>
  <c r="E405" i="1"/>
  <c r="E426" i="1" s="1"/>
  <c r="D405" i="1"/>
  <c r="D426" i="1" s="1"/>
  <c r="D399" i="1"/>
  <c r="D398" i="1" s="1"/>
  <c r="F386" i="1"/>
  <c r="F381" i="1"/>
  <c r="E374" i="1"/>
  <c r="F426" i="1" l="1"/>
  <c r="D373" i="1"/>
  <c r="D372" i="1" s="1"/>
  <c r="F405" i="1"/>
  <c r="F374" i="1"/>
  <c r="E399" i="1"/>
  <c r="E159" i="1"/>
  <c r="E152" i="1"/>
  <c r="D152" i="1"/>
  <c r="D138" i="1" s="1"/>
  <c r="E102" i="1"/>
  <c r="E107" i="1"/>
  <c r="D107" i="1"/>
  <c r="F399" i="1" l="1"/>
  <c r="E398" i="1"/>
  <c r="D105" i="1"/>
  <c r="E105" i="1"/>
  <c r="E51" i="1"/>
  <c r="D51" i="1"/>
  <c r="F398" i="1" l="1"/>
  <c r="E373" i="1"/>
  <c r="D88" i="1"/>
  <c r="D86" i="1"/>
  <c r="E71" i="1"/>
  <c r="D71" i="1"/>
  <c r="E67" i="1"/>
  <c r="D67" i="1"/>
  <c r="E66" i="1"/>
  <c r="D66" i="1"/>
  <c r="E60" i="1"/>
  <c r="D60" i="1"/>
  <c r="E36" i="1"/>
  <c r="D36" i="1"/>
  <c r="E28" i="1"/>
  <c r="D28" i="1"/>
  <c r="E372" i="1" l="1"/>
  <c r="F372" i="1" s="1"/>
  <c r="G372" i="1" s="1"/>
  <c r="F373" i="1"/>
  <c r="G202" i="1"/>
  <c r="E201" i="1"/>
  <c r="D201" i="1"/>
  <c r="E195" i="1"/>
  <c r="D195" i="1"/>
  <c r="E183" i="1" l="1"/>
  <c r="D183" i="1"/>
  <c r="E172" i="1"/>
  <c r="D172" i="1"/>
  <c r="E76" i="1" l="1"/>
  <c r="D76" i="1"/>
  <c r="E202" i="1" l="1"/>
  <c r="E61" i="1" l="1"/>
  <c r="D61" i="1"/>
  <c r="E69" i="1"/>
  <c r="D69" i="1"/>
  <c r="D52" i="1"/>
  <c r="E234" i="1"/>
  <c r="E221" i="1"/>
  <c r="E210" i="1"/>
  <c r="E209" i="1" s="1"/>
  <c r="E186" i="1"/>
  <c r="E166" i="1"/>
  <c r="E96" i="1"/>
  <c r="E55" i="1"/>
  <c r="E54" i="1" s="1"/>
  <c r="E184" i="1" l="1"/>
  <c r="E52" i="1"/>
  <c r="D102" i="1"/>
  <c r="D96" i="1" l="1"/>
  <c r="D95" i="1" s="1"/>
  <c r="D146" i="1"/>
  <c r="D87" i="1"/>
  <c r="D144" i="1"/>
  <c r="E72" i="1"/>
  <c r="D72" i="1"/>
  <c r="D55" i="1"/>
  <c r="D54" i="1" s="1"/>
  <c r="D37" i="1"/>
  <c r="E95" i="1"/>
  <c r="E88" i="1"/>
  <c r="E87" i="1"/>
  <c r="E86" i="1"/>
  <c r="E37" i="1"/>
  <c r="E33" i="1"/>
  <c r="D94" i="1" l="1"/>
  <c r="E94" i="1"/>
  <c r="E22" i="1"/>
  <c r="D22" i="1"/>
  <c r="D80" i="1" s="1"/>
  <c r="D108" i="1" s="1"/>
  <c r="F208" i="1" l="1"/>
  <c r="G208" i="1" s="1"/>
  <c r="F188" i="1"/>
  <c r="F182" i="1"/>
  <c r="F180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49" i="1" l="1"/>
  <c r="E245" i="1"/>
  <c r="D234" i="1"/>
  <c r="D245" i="1" s="1"/>
  <c r="D210" i="1"/>
  <c r="D209" i="1" s="1"/>
  <c r="D202" i="1"/>
  <c r="D167" i="1"/>
  <c r="D166" i="1" s="1"/>
  <c r="D123" i="1"/>
  <c r="D109" i="1"/>
  <c r="F60" i="1" l="1"/>
  <c r="G60" i="1" s="1"/>
  <c r="D242" i="1"/>
  <c r="D244" i="1" s="1"/>
  <c r="D241" i="1"/>
  <c r="D247" i="1"/>
  <c r="D249" i="1" l="1"/>
  <c r="D159" i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7" i="1"/>
  <c r="F206" i="1"/>
  <c r="F205" i="1"/>
  <c r="F204" i="1"/>
  <c r="F203" i="1"/>
  <c r="F202" i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249" i="1" l="1"/>
  <c r="E244" i="1"/>
  <c r="F244" i="1" s="1"/>
  <c r="G244" i="1" s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F159" i="1" s="1"/>
  <c r="G159" i="1" s="1"/>
  <c r="F108" i="1" l="1"/>
  <c r="G108" i="1" s="1"/>
</calcChain>
</file>

<file path=xl/sharedStrings.xml><?xml version="1.0" encoding="utf-8"?>
<sst xmlns="http://schemas.openxmlformats.org/spreadsheetml/2006/main" count="1339" uniqueCount="700">
  <si>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</si>
  <si>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</si>
  <si>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</si>
  <si>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</si>
  <si>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</si>
  <si>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</si>
  <si>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</si>
  <si>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</si>
  <si>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</si>
  <si>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</si>
  <si>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</si>
  <si>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</si>
  <si>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</si>
  <si>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</si>
  <si>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</si>
  <si>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</si>
  <si>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</si>
  <si>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</si>
  <si>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</si>
  <si>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</si>
  <si>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</si>
  <si>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</si>
  <si>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</si>
  <si>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</si>
  <si>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</si>
  <si>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</si>
  <si>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</si>
  <si>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</si>
  <si>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</si>
  <si>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</si>
  <si>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</si>
  <si>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</si>
  <si>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</si>
  <si>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</si>
  <si>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</si>
  <si>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</si>
  <si>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</si>
  <si>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</si>
  <si>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</si>
  <si>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</si>
  <si>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</si>
  <si>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</si>
  <si>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</si>
  <si>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</si>
  <si>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</si>
  <si>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</si>
  <si>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</si>
  <si>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</si>
  <si>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</si>
  <si>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</si>
  <si>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</si>
  <si>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</si>
  <si>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</si>
  <si>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</si>
  <si>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</si>
  <si>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</si>
  <si>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</si>
  <si>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</si>
  <si>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</si>
  <si>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</si>
  <si>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</si>
  <si>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</si>
  <si>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</si>
  <si>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</si>
  <si>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</si>
  <si>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</si>
  <si>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</si>
  <si>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</si>
  <si>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</si>
  <si>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</si>
  <si>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</si>
  <si>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</si>
  <si>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</si>
  <si>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</si>
  <si>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</si>
  <si>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</si>
  <si>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</si>
  <si>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</si>
  <si>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</si>
  <si>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</si>
  <si>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</si>
  <si>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</si>
  <si>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</si>
  <si>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</si>
  <si>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</si>
  <si>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</si>
  <si>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</si>
  <si>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</si>
  <si>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</si>
  <si>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</si>
  <si>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</si>
  <si>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</si>
  <si>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</si>
  <si>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</si>
  <si>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</si>
  <si>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</si>
  <si>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</si>
  <si>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</si>
  <si>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</si>
  <si>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</si>
  <si>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</si>
  <si>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</si>
  <si>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</si>
  <si>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</si>
  <si>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</si>
  <si>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</si>
  <si>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</si>
  <si>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</si>
  <si>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</si>
  <si>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</si>
  <si>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</si>
  <si>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</si>
  <si>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</si>
  <si>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</si>
  <si>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</si>
  <si>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</si>
  <si>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</si>
  <si>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</si>
  <si>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</si>
  <si>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</si>
  <si>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</si>
  <si>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</si>
  <si>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</si>
  <si>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</si>
  <si>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</si>
  <si>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</si>
  <si>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</si>
  <si>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</si>
  <si>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</si>
  <si>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</si>
  <si>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</si>
  <si>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</si>
  <si>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</si>
  <si>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</si>
  <si>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</si>
  <si>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</si>
  <si>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</si>
  <si>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</si>
  <si>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</si>
  <si>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</si>
  <si>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</si>
  <si>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</si>
  <si>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</si>
  <si>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</si>
  <si>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</si>
  <si>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</si>
  <si>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</si>
  <si>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</si>
  <si>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</si>
  <si>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</si>
  <si>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</si>
  <si>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</si>
  <si>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</si>
  <si>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</si>
  <si>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</si>
  <si>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</si>
  <si>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</si>
  <si>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</si>
  <si>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</si>
  <si>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</si>
  <si>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</si>
  <si>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</si>
  <si>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</si>
  <si>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</si>
  <si>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</si>
  <si>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</si>
  <si>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</si>
  <si>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</si>
  <si>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</si>
  <si>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</si>
  <si>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</si>
  <si>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</si>
  <si>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</si>
  <si>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</si>
  <si>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</si>
  <si>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</si>
  <si>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</si>
  <si>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</si>
  <si>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</si>
  <si>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</si>
  <si>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</si>
  <si>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</si>
  <si>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</si>
  <si>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</si>
  <si>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</si>
  <si>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</si>
  <si>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</si>
  <si>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</si>
  <si>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</si>
  <si>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</si>
  <si>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</si>
  <si>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</si>
  <si>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</si>
  <si>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</si>
  <si>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</si>
  <si>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</si>
  <si>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</si>
  <si>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</si>
  <si>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</si>
  <si>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</si>
  <si>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</si>
  <si>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</si>
  <si>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</si>
  <si>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</si>
  <si>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</si>
  <si>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</si>
  <si>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</si>
  <si>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</si>
  <si>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</si>
  <si>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</si>
  <si>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</si>
  <si>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</si>
  <si>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</si>
  <si>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</si>
  <si>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</si>
  <si>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</si>
  <si>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</si>
  <si>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</si>
  <si>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</si>
  <si>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</si>
  <si>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</si>
  <si>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</si>
  <si>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</si>
  <si>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</si>
  <si>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</si>
  <si>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</si>
  <si>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</si>
  <si>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</si>
  <si>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</si>
  <si>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</si>
  <si>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</si>
  <si>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</si>
  <si>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</si>
  <si>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</si>
  <si>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</si>
  <si>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</si>
  <si>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</si>
  <si>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</si>
  <si>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</si>
  <si>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</si>
  <si>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</si>
  <si>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</si>
  <si>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</si>
  <si>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</si>
  <si>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</si>
  <si>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</si>
  <si>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</si>
  <si>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</si>
  <si>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</si>
  <si>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</si>
  <si>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</si>
  <si>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</si>
  <si>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</si>
  <si>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</si>
  <si>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</si>
  <si>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</si>
  <si>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</si>
  <si>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</si>
  <si>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</si>
  <si>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</si>
  <si>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</si>
  <si>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</si>
  <si>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</si>
  <si>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</si>
  <si>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</si>
  <si>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</si>
  <si>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</si>
  <si>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</si>
  <si>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</si>
  <si>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</si>
  <si>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</si>
  <si>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</si>
  <si>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</si>
  <si>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</si>
  <si>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</si>
  <si>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</si>
  <si>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</si>
  <si>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</si>
  <si>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</si>
  <si>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</si>
  <si>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</si>
  <si>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</si>
  <si>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</si>
  <si>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</si>
  <si>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</si>
  <si>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</si>
  <si>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</si>
  <si>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</si>
  <si>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</si>
  <si>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</si>
  <si>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</si>
  <si>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</si>
  <si>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</si>
  <si>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</si>
  <si>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</si>
  <si>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</si>
  <si>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</si>
  <si>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</si>
  <si>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</si>
  <si>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</si>
  <si>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</si>
  <si>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</si>
  <si>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</si>
  <si>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</si>
  <si>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</si>
  <si>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</si>
  <si>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</si>
  <si>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</si>
  <si>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</si>
  <si>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</si>
  <si>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</si>
  <si>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</si>
  <si>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</si>
  <si>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</si>
  <si>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</si>
  <si>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</si>
  <si>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</si>
  <si>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</si>
  <si>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</si>
  <si>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</si>
  <si>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</si>
  <si>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</si>
  <si>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</si>
  <si>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</si>
  <si>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</si>
  <si>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</si>
  <si>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</si>
  <si>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</si>
  <si>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</si>
  <si>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</si>
  <si>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</si>
  <si>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</si>
  <si>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</si>
  <si>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</si>
  <si>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</si>
  <si>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</si>
  <si>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</si>
  <si>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</si>
  <si>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</si>
  <si>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</si>
  <si>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</si>
  <si>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</si>
  <si>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</si>
  <si>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</si>
  <si>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</si>
  <si>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</si>
  <si>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</si>
  <si>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</si>
  <si>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</si>
  <si>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</si>
  <si>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</si>
  <si>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</si>
  <si>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</si>
  <si>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</si>
  <si>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</si>
  <si>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</si>
  <si>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</si>
  <si>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</si>
  <si>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</si>
  <si>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</si>
  <si>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</si>
  <si>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</si>
  <si>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</si>
  <si>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</si>
  <si>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</si>
  <si>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</si>
  <si>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</si>
  <si>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</si>
  <si>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</si>
  <si>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</si>
  <si>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</si>
  <si>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</si>
  <si>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</si>
  <si>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</si>
  <si>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</si>
  <si>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</si>
  <si>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</si>
  <si>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</si>
  <si>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</si>
  <si>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</si>
  <si>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</si>
  <si>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</si>
  <si>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</si>
  <si>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</si>
  <si>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</si>
  <si>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</si>
  <si>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</si>
  <si>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</si>
  <si>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</si>
  <si>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</si>
  <si>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</si>
  <si>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</si>
  <si>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</si>
  <si>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</si>
  <si>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</si>
  <si>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</si>
  <si>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</si>
  <si>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</si>
  <si>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</si>
  <si>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</si>
  <si>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</si>
  <si>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</si>
  <si>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</si>
  <si>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</si>
  <si>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</si>
  <si>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</si>
  <si>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</si>
  <si>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</si>
  <si>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</si>
  <si>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</si>
  <si>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</si>
  <si>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</si>
  <si>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</si>
  <si>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</si>
  <si>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</si>
  <si>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</si>
  <si>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</si>
  <si>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</si>
  <si>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</si>
  <si>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</si>
  <si>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</si>
  <si>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</si>
  <si>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</si>
  <si>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</si>
  <si>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</si>
  <si>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</si>
  <si>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</si>
  <si>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</si>
  <si>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</si>
  <si>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</si>
  <si>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</si>
  <si>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</si>
  <si>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</si>
  <si>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</si>
  <si>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</si>
  <si>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</si>
  <si>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</si>
  <si>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</si>
  <si>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</si>
  <si>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</si>
  <si>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</si>
  <si>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</si>
  <si>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</si>
  <si>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</si>
  <si>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</si>
  <si>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</si>
  <si>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</si>
  <si>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</si>
  <si>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</si>
  <si>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</si>
  <si>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</si>
  <si>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</si>
  <si>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</si>
  <si>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</si>
  <si>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</si>
  <si>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</si>
  <si>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</si>
  <si>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</si>
  <si>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</si>
  <si>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</si>
  <si>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</si>
  <si>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</si>
  <si>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</si>
  <si>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</si>
  <si>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</si>
  <si>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</si>
  <si>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</si>
  <si>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</si>
  <si>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</si>
  <si>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</si>
  <si>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</si>
  <si>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</si>
  <si>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</si>
  <si>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</si>
  <si>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</si>
  <si>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</si>
  <si>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</si>
  <si>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</si>
  <si>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</si>
  <si>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</si>
  <si>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</si>
  <si>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</si>
  <si>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</si>
  <si>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</si>
  <si>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</si>
  <si>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</si>
  <si>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</si>
  <si>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</si>
  <si>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</si>
  <si>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</si>
  <si>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</si>
  <si>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</si>
  <si>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</si>
  <si>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</si>
  <si>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</si>
  <si>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</si>
  <si>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</si>
  <si>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</si>
  <si>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</si>
  <si>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</si>
  <si>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</si>
  <si>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</si>
  <si>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</si>
  <si>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</si>
  <si>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</si>
  <si>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</si>
  <si>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</si>
  <si>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</si>
  <si>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</si>
  <si>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</si>
  <si>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</si>
  <si>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</si>
  <si>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</si>
  <si>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</si>
  <si>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</si>
  <si>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</si>
  <si>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</si>
  <si>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</si>
  <si>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</si>
  <si>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</si>
  <si>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</si>
  <si>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</si>
  <si>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</si>
  <si>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</si>
  <si>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</si>
  <si>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</si>
  <si>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</si>
  <si>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</si>
  <si>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</si>
  <si>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</si>
  <si>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</si>
  <si>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</si>
  <si>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</si>
  <si>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</si>
  <si>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</si>
  <si>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</si>
  <si>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</si>
  <si>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</si>
  <si>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</si>
  <si>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</si>
  <si>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</si>
  <si>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</si>
  <si>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</si>
  <si>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</si>
  <si>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</si>
  <si>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</si>
  <si>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</si>
  <si>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</si>
  <si>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</si>
  <si>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</si>
  <si>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</si>
  <si>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</si>
  <si>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</si>
  <si>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</si>
  <si>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</si>
  <si>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</si>
  <si>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</si>
  <si>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</si>
  <si>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</si>
  <si>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</si>
  <si>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</si>
  <si>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</si>
  <si>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</si>
  <si>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</si>
  <si>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</si>
  <si>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</si>
  <si>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</si>
  <si>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</si>
  <si>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</si>
  <si>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</si>
  <si>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</si>
  <si>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</si>
  <si>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</si>
  <si>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</si>
  <si>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</si>
  <si>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</si>
  <si>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</si>
  <si>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</si>
  <si>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</si>
  <si>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</si>
  <si>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</si>
  <si>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</si>
  <si>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</si>
  <si>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</si>
  <si>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</si>
  <si>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</si>
  <si>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</si>
  <si>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</si>
  <si>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</si>
  <si>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</si>
  <si>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</si>
  <si>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</si>
  <si>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</si>
  <si>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</si>
  <si>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</si>
  <si>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</si>
  <si>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</si>
  <si>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</si>
  <si>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</si>
  <si>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</si>
  <si>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</si>
  <si>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</si>
  <si>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</si>
  <si>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</si>
  <si>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</si>
  <si>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</si>
  <si>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</si>
  <si>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</si>
  <si>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</si>
  <si>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</si>
  <si>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</si>
  <si>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</si>
  <si>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</si>
  <si>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</si>
  <si>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</si>
  <si>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</si>
  <si>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</si>
  <si>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</si>
  <si>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</si>
  <si>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</si>
  <si>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</si>
  <si>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</si>
  <si>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</si>
  <si>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</si>
  <si>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</si>
  <si>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</si>
  <si>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</si>
  <si>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</si>
  <si>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</si>
  <si>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</si>
  <si>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</si>
  <si>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</si>
  <si>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</si>
  <si>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</si>
  <si>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</si>
  <si>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</si>
  <si>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</si>
  <si>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</si>
  <si>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</si>
  <si>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</si>
  <si>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</si>
  <si>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</si>
  <si>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</si>
  <si>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</si>
  <si>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</si>
  <si>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</si>
  <si>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</si>
  <si>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</si>
  <si>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</si>
  <si>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</si>
  <si>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</si>
  <si>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</si>
  <si>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</si>
  <si>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</si>
  <si>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</si>
  <si>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</si>
  <si>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</si>
  <si>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</si>
  <si>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</si>
  <si>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</si>
  <si>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</si>
  <si>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</si>
  <si>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</si>
  <si>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</si>
  <si>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</si>
  <si>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</si>
  <si>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</si>
  <si>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</si>
  <si>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</si>
  <si>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</si>
  <si>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</si>
  <si>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</si>
  <si>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</si>
  <si>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</si>
  <si>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</si>
  <si>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</si>
  <si>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</si>
  <si>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</si>
  <si>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</si>
  <si>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</si>
  <si>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</si>
  <si>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</si>
  <si>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</si>
  <si>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</si>
  <si>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</si>
  <si>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</si>
  <si>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</si>
  <si>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</si>
  <si>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</si>
  <si>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</si>
  <si>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</si>
  <si>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</si>
  <si>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</si>
  <si>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</si>
  <si>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</si>
  <si>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</si>
  <si>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</si>
  <si>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</si>
  <si>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3 кв.2025</t>
  </si>
  <si>
    <t>3кв.2025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</si>
</sst>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5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167" fontId="17" fillId="3" borderId="25" xfId="1" applyNumberFormat="1" applyFont="1" applyFill="1" applyBorder="1" applyAlignment="1">
      <alignment horizontal="right" vertical="center"/>
    </xf>
    <xf numFmtId="167" fontId="11" fillId="4" borderId="10" xfId="4" applyNumberFormat="1" applyFont="1" applyFill="1" applyBorder="1" applyAlignment="1">
      <alignment horizontal="right" vertical="center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69" activePane="bottomRight" state="frozen"/>
      <selection activeCell="A16" sqref="A16"/>
      <selection pane="topRight" activeCell="D16" sqref="D16"/>
      <selection pane="bottomLeft" activeCell="A22" sqref="A22"/>
      <selection pane="bottomRight" activeCell="E380" sqref="E380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2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14" t="s">
        <v>3</v>
      </c>
      <c r="B6" s="314"/>
      <c r="C6" s="314"/>
      <c r="D6" s="314"/>
      <c r="E6" s="314"/>
      <c r="F6" s="314"/>
      <c r="G6" s="314"/>
      <c r="H6" s="314"/>
    </row>
    <row r="7" spans="1:8" ht="41.25" customHeight="1" x14ac:dyDescent="0.25">
      <c r="A7" s="314"/>
      <c r="B7" s="314"/>
      <c r="C7" s="314"/>
      <c r="D7" s="314"/>
      <c r="E7" s="314"/>
      <c r="F7" s="314"/>
      <c r="G7" s="314"/>
      <c r="H7" s="314"/>
    </row>
    <row r="9" spans="1:8" ht="18.75" x14ac:dyDescent="0.25">
      <c r="A9" s="315" t="s">
        <v>696</v>
      </c>
      <c r="B9" s="315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16" t="s">
        <v>6</v>
      </c>
      <c r="B12" s="316"/>
    </row>
    <row r="13" spans="1:8" ht="18.75" x14ac:dyDescent="0.25">
      <c r="B13" s="8"/>
    </row>
    <row r="14" spans="1:8" ht="61.5" customHeight="1" x14ac:dyDescent="0.25">
      <c r="A14" s="319" t="s">
        <v>697</v>
      </c>
      <c r="B14" s="319"/>
      <c r="C14" s="319"/>
      <c r="D14" s="319"/>
      <c r="E14" s="319"/>
      <c r="F14" s="319"/>
      <c r="G14" s="319"/>
    </row>
    <row r="15" spans="1:8" x14ac:dyDescent="0.25">
      <c r="A15" s="317" t="s">
        <v>7</v>
      </c>
      <c r="B15" s="317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18" t="s">
        <v>8</v>
      </c>
      <c r="B17" s="318"/>
      <c r="C17" s="318"/>
      <c r="D17" s="318"/>
      <c r="E17" s="318"/>
      <c r="F17" s="318"/>
      <c r="G17" s="318"/>
      <c r="H17" s="318"/>
    </row>
    <row r="18" spans="1:9" s="9" customFormat="1" ht="66" customHeight="1" x14ac:dyDescent="0.25">
      <c r="A18" s="320" t="s">
        <v>9</v>
      </c>
      <c r="B18" s="322" t="s">
        <v>10</v>
      </c>
      <c r="C18" s="324" t="s">
        <v>11</v>
      </c>
      <c r="D18" s="326" t="s">
        <v>698</v>
      </c>
      <c r="E18" s="327"/>
      <c r="F18" s="328" t="s">
        <v>12</v>
      </c>
      <c r="G18" s="327"/>
      <c r="H18" s="312" t="s">
        <v>13</v>
      </c>
    </row>
    <row r="19" spans="1:9" s="9" customFormat="1" ht="48" customHeight="1" x14ac:dyDescent="0.25">
      <c r="A19" s="321"/>
      <c r="B19" s="323"/>
      <c r="C19" s="325"/>
      <c r="D19" s="33" t="s">
        <v>14</v>
      </c>
      <c r="E19" s="284" t="s">
        <v>15</v>
      </c>
      <c r="F19" s="32" t="s">
        <v>16</v>
      </c>
      <c r="G19" s="33" t="s">
        <v>17</v>
      </c>
      <c r="H19" s="313"/>
    </row>
    <row r="20" spans="1:9" s="10" customFormat="1" ht="16.5" thickBot="1" x14ac:dyDescent="0.3">
      <c r="A20" s="276">
        <v>1</v>
      </c>
      <c r="B20" s="277">
        <v>2</v>
      </c>
      <c r="C20" s="278">
        <v>3</v>
      </c>
      <c r="D20" s="279">
        <v>4</v>
      </c>
      <c r="E20" s="276">
        <v>5</v>
      </c>
      <c r="F20" s="276" t="s">
        <v>18</v>
      </c>
      <c r="G20" s="277">
        <v>7</v>
      </c>
      <c r="H20" s="277">
        <v>8</v>
      </c>
      <c r="I20" s="4"/>
    </row>
    <row r="21" spans="1:9" s="10" customFormat="1" ht="19.5" thickBot="1" x14ac:dyDescent="0.3">
      <c r="A21" s="330" t="s">
        <v>19</v>
      </c>
      <c r="B21" s="331"/>
      <c r="C21" s="331"/>
      <c r="D21" s="331"/>
      <c r="E21" s="331"/>
      <c r="F21" s="331"/>
      <c r="G21" s="331"/>
      <c r="H21" s="332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160.12696299999999</v>
      </c>
      <c r="E22" s="43">
        <f>E28+E30+E36</f>
        <v>212.73765</v>
      </c>
      <c r="F22" s="44">
        <f>E22-D22</f>
        <v>52.610687000000013</v>
      </c>
      <c r="G22" s="45">
        <f>F22/D22*100</f>
        <v>32.855607834140969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f>24.695526+38.818457</f>
        <v>63.513983000000003</v>
      </c>
      <c r="E28" s="58">
        <f>24.794935+66.50511</f>
        <v>91.300044999999997</v>
      </c>
      <c r="F28" s="59">
        <f>E28-D28</f>
        <v>27.786061999999994</v>
      </c>
      <c r="G28" s="60">
        <f>F28/D28*100</f>
        <v>43.747944448705091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10.372172000000001</v>
      </c>
      <c r="E30" s="59">
        <v>5.7929000000000001E-2</v>
      </c>
      <c r="F30" s="59">
        <f>E30-D30</f>
        <v>-10.314243000000001</v>
      </c>
      <c r="G30" s="60">
        <f>F30/D30*100</f>
        <v>-99.44149595668101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f>E34+E35</f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f>160.126963-D28-D30</f>
        <v>86.240807999999987</v>
      </c>
      <c r="E36" s="59">
        <f>212.73765-E28-E30</f>
        <v>121.379676</v>
      </c>
      <c r="F36" s="59">
        <f>E36-D36</f>
        <v>35.138868000000016</v>
      </c>
      <c r="G36" s="60">
        <f>F36/D36*100</f>
        <v>40.745058882101411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</f>
        <v>300.16680600000007</v>
      </c>
      <c r="E37" s="69">
        <f>E43+E51</f>
        <v>292.34261600000002</v>
      </c>
      <c r="F37" s="70">
        <f>E37-D37</f>
        <v>-7.8241900000000442</v>
      </c>
      <c r="G37" s="71">
        <f>F37/D37*100</f>
        <v>-2.6066140038149466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3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3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3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3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3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61">
        <v>78.777675000000002</v>
      </c>
      <c r="E43" s="61">
        <v>75.546841999999998</v>
      </c>
      <c r="F43" s="76">
        <f>E43-D43</f>
        <v>-3.2308330000000041</v>
      </c>
      <c r="G43" s="60">
        <f>F43/D43*100</f>
        <v>-4.1012037991728034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3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3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3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3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3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3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f>310.253411-D43-10.086605</f>
        <v>221.38913100000005</v>
      </c>
      <c r="E51" s="61">
        <f>303.912898-E43-11.570282</f>
        <v>216.79577399999999</v>
      </c>
      <c r="F51" s="76">
        <f>E51-D51</f>
        <v>-4.5933570000000543</v>
      </c>
      <c r="G51" s="60">
        <f>F51/D51*100</f>
        <v>-2.074788847696436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64.250023999999996</v>
      </c>
      <c r="E52" s="84">
        <f>E53+E54+E59+E60</f>
        <v>69.424604000000002</v>
      </c>
      <c r="F52" s="85">
        <f t="shared" ref="F52:F115" si="1">E52-D52</f>
        <v>5.174580000000006</v>
      </c>
      <c r="G52" s="86">
        <f t="shared" ref="G52:G108" si="2">F52/D52*100</f>
        <v>8.0538180032430908</v>
      </c>
      <c r="H52" s="87"/>
      <c r="I52" s="4"/>
    </row>
    <row r="53" spans="1:9" s="10" customFormat="1" x14ac:dyDescent="0.25">
      <c r="A53" s="55" t="s">
        <v>54</v>
      </c>
      <c r="B53" s="88" t="s">
        <v>69</v>
      </c>
      <c r="C53" s="56" t="s">
        <v>22</v>
      </c>
      <c r="D53" s="22"/>
      <c r="E53" s="25">
        <v>0</v>
      </c>
      <c r="F53" s="25"/>
      <c r="G53" s="294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f>D55</f>
        <v>11.094605</v>
      </c>
      <c r="E54" s="75">
        <f>E55</f>
        <v>8.5229700000000008</v>
      </c>
      <c r="F54" s="89">
        <f t="shared" si="1"/>
        <v>-2.5716349999999988</v>
      </c>
      <c r="G54" s="64">
        <f t="shared" si="2"/>
        <v>-23.179148784476769</v>
      </c>
      <c r="H54" s="90"/>
      <c r="I54" s="4"/>
    </row>
    <row r="55" spans="1:9" s="10" customFormat="1" x14ac:dyDescent="0.25">
      <c r="A55" s="46" t="s">
        <v>71</v>
      </c>
      <c r="B55" s="91" t="s">
        <v>72</v>
      </c>
      <c r="C55" s="48" t="s">
        <v>22</v>
      </c>
      <c r="D55" s="75">
        <f>D56</f>
        <v>11.094605</v>
      </c>
      <c r="E55" s="75">
        <f>E56</f>
        <v>8.5229700000000008</v>
      </c>
      <c r="F55" s="89">
        <f t="shared" si="1"/>
        <v>-2.5716349999999988</v>
      </c>
      <c r="G55" s="64">
        <f t="shared" si="2"/>
        <v>-23.179148784476769</v>
      </c>
      <c r="H55" s="90"/>
      <c r="I55" s="4"/>
    </row>
    <row r="56" spans="1:9" s="10" customFormat="1" x14ac:dyDescent="0.25">
      <c r="A56" s="92" t="s">
        <v>73</v>
      </c>
      <c r="B56" s="92" t="s">
        <v>74</v>
      </c>
      <c r="C56" s="93" t="s">
        <v>22</v>
      </c>
      <c r="D56" s="94">
        <v>11.094605</v>
      </c>
      <c r="E56" s="95">
        <v>8.5229700000000008</v>
      </c>
      <c r="F56" s="95">
        <f t="shared" si="1"/>
        <v>-2.5716349999999988</v>
      </c>
      <c r="G56" s="96"/>
      <c r="H56" s="97"/>
      <c r="I56" s="4"/>
    </row>
    <row r="57" spans="1:9" s="10" customFormat="1" x14ac:dyDescent="0.25">
      <c r="A57" s="46" t="s">
        <v>75</v>
      </c>
      <c r="B57" s="98" t="s">
        <v>76</v>
      </c>
      <c r="C57" s="48" t="s">
        <v>22</v>
      </c>
      <c r="D57" s="75">
        <v>0</v>
      </c>
      <c r="E57" s="89">
        <v>0</v>
      </c>
      <c r="F57" s="89">
        <f t="shared" si="1"/>
        <v>0</v>
      </c>
      <c r="G57" s="64"/>
      <c r="H57" s="90"/>
      <c r="I57" s="4"/>
    </row>
    <row r="58" spans="1:9" s="10" customFormat="1" ht="15.75" customHeight="1" x14ac:dyDescent="0.25">
      <c r="A58" s="46" t="s">
        <v>77</v>
      </c>
      <c r="B58" s="91" t="s">
        <v>78</v>
      </c>
      <c r="C58" s="48" t="s">
        <v>22</v>
      </c>
      <c r="D58" s="75"/>
      <c r="E58" s="89"/>
      <c r="F58" s="89">
        <f t="shared" si="1"/>
        <v>0</v>
      </c>
      <c r="G58" s="64"/>
      <c r="H58" s="90"/>
      <c r="I58" s="4"/>
    </row>
    <row r="59" spans="1:9" s="10" customFormat="1" x14ac:dyDescent="0.25">
      <c r="A59" s="92" t="s">
        <v>56</v>
      </c>
      <c r="B59" s="92" t="s">
        <v>79</v>
      </c>
      <c r="C59" s="93" t="s">
        <v>22</v>
      </c>
      <c r="D59" s="94">
        <v>6.1016120000000003</v>
      </c>
      <c r="E59" s="95">
        <v>7.1744159999999999</v>
      </c>
      <c r="F59" s="95">
        <f t="shared" si="1"/>
        <v>1.0728039999999996</v>
      </c>
      <c r="G59" s="96">
        <f t="shared" si="2"/>
        <v>17.582304479537534</v>
      </c>
      <c r="H59" s="97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f>64.250024-D56-D59</f>
        <v>47.053806999999992</v>
      </c>
      <c r="E60" s="75">
        <f>69.424604-E56-E59</f>
        <v>53.727218000000001</v>
      </c>
      <c r="F60" s="89">
        <f t="shared" si="1"/>
        <v>6.6734110000000086</v>
      </c>
      <c r="G60" s="64">
        <f t="shared" si="2"/>
        <v>14.182510248320629</v>
      </c>
      <c r="H60" s="90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D63+D66</f>
        <v>29.168932999999999</v>
      </c>
      <c r="E61" s="83">
        <f>E63+E66</f>
        <v>17.137225999999998</v>
      </c>
      <c r="F61" s="85">
        <f t="shared" si="1"/>
        <v>-12.031707000000001</v>
      </c>
      <c r="G61" s="86">
        <f t="shared" si="2"/>
        <v>-41.248361741583075</v>
      </c>
      <c r="H61" s="87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9">
        <v>0</v>
      </c>
      <c r="E62" s="89">
        <v>0</v>
      </c>
      <c r="F62" s="100">
        <f t="shared" si="1"/>
        <v>0</v>
      </c>
      <c r="G62" s="64"/>
      <c r="H62" s="90"/>
      <c r="I62" s="4"/>
    </row>
    <row r="63" spans="1:9" s="10" customFormat="1" x14ac:dyDescent="0.25">
      <c r="A63" s="92" t="s">
        <v>86</v>
      </c>
      <c r="B63" s="92" t="s">
        <v>87</v>
      </c>
      <c r="C63" s="93" t="s">
        <v>22</v>
      </c>
      <c r="D63" s="101">
        <v>0.82018899999999995</v>
      </c>
      <c r="E63" s="102">
        <v>0.582561</v>
      </c>
      <c r="F63" s="76">
        <f t="shared" si="1"/>
        <v>-0.23762799999999995</v>
      </c>
      <c r="G63" s="96"/>
      <c r="H63" s="97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9">
        <v>0</v>
      </c>
      <c r="E64" s="89">
        <v>0</v>
      </c>
      <c r="F64" s="100">
        <f t="shared" si="1"/>
        <v>0</v>
      </c>
      <c r="G64" s="64"/>
      <c r="H64" s="90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9">
        <v>0</v>
      </c>
      <c r="E65" s="89">
        <v>0</v>
      </c>
      <c r="F65" s="100">
        <f t="shared" si="1"/>
        <v>0</v>
      </c>
      <c r="G65" s="64"/>
      <c r="H65" s="90"/>
      <c r="I65" s="4"/>
    </row>
    <row r="66" spans="1:9" s="10" customFormat="1" x14ac:dyDescent="0.25">
      <c r="A66" s="92" t="s">
        <v>92</v>
      </c>
      <c r="B66" s="92" t="s">
        <v>93</v>
      </c>
      <c r="C66" s="93" t="s">
        <v>22</v>
      </c>
      <c r="D66" s="94">
        <f>29.168933-D63</f>
        <v>28.348744</v>
      </c>
      <c r="E66" s="94">
        <f>17.137226-E63</f>
        <v>16.554665</v>
      </c>
      <c r="F66" s="76">
        <f t="shared" si="1"/>
        <v>-11.794079</v>
      </c>
      <c r="G66" s="96">
        <f t="shared" si="2"/>
        <v>-41.603532770270171</v>
      </c>
      <c r="H66" s="97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f>73.109838+21.642435</f>
        <v>94.752273000000002</v>
      </c>
      <c r="E67" s="85">
        <f>72.598956+21.711186</f>
        <v>94.310141999999999</v>
      </c>
      <c r="F67" s="85">
        <f t="shared" si="1"/>
        <v>-0.44213100000000338</v>
      </c>
      <c r="G67" s="86">
        <f t="shared" si="2"/>
        <v>-0.46661782984351557</v>
      </c>
      <c r="H67" s="87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146.95418599999999</v>
      </c>
      <c r="E68" s="85">
        <v>136.73298600000001</v>
      </c>
      <c r="F68" s="85">
        <f t="shared" si="1"/>
        <v>-10.221199999999982</v>
      </c>
      <c r="G68" s="86">
        <f t="shared" si="2"/>
        <v>-6.9553649870170986</v>
      </c>
      <c r="H68" s="87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f>D70+D71</f>
        <v>0.48533700000000002</v>
      </c>
      <c r="E69" s="83">
        <f>E70+E71</f>
        <v>-0.119506</v>
      </c>
      <c r="F69" s="85">
        <f t="shared" si="1"/>
        <v>-0.60484300000000002</v>
      </c>
      <c r="G69" s="86">
        <f t="shared" si="2"/>
        <v>-124.6233029832879</v>
      </c>
      <c r="H69" s="87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0.197104</v>
      </c>
      <c r="E70" s="75">
        <v>-0.34409000000000001</v>
      </c>
      <c r="F70" s="105">
        <f t="shared" si="1"/>
        <v>-0.54119399999999995</v>
      </c>
      <c r="G70" s="106"/>
      <c r="H70" s="90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7">
        <f>0.485337-D70</f>
        <v>0.28823300000000002</v>
      </c>
      <c r="E71" s="107">
        <f>-0.119506-E70</f>
        <v>0.22458400000000001</v>
      </c>
      <c r="F71" s="105">
        <f t="shared" si="1"/>
        <v>-6.3649000000000011E-2</v>
      </c>
      <c r="G71" s="106">
        <f t="shared" si="2"/>
        <v>-22.082481880978239</v>
      </c>
      <c r="H71" s="90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10.426434</v>
      </c>
      <c r="E72" s="83">
        <f>E73+E74+E75</f>
        <v>9.9929850000000009</v>
      </c>
      <c r="F72" s="85">
        <f t="shared" si="1"/>
        <v>-0.43344899999999953</v>
      </c>
      <c r="G72" s="86">
        <f t="shared" si="2"/>
        <v>-4.157212331656245</v>
      </c>
      <c r="H72" s="87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v>3.811591</v>
      </c>
      <c r="E73" s="105">
        <v>3.5646710000000001</v>
      </c>
      <c r="F73" s="105">
        <f t="shared" si="1"/>
        <v>-0.24691999999999981</v>
      </c>
      <c r="G73" s="106">
        <f t="shared" si="2"/>
        <v>-6.4781347211702354</v>
      </c>
      <c r="H73" s="90"/>
      <c r="I73" s="4"/>
    </row>
    <row r="74" spans="1:9" s="10" customFormat="1" x14ac:dyDescent="0.25">
      <c r="A74" s="108" t="s">
        <v>108</v>
      </c>
      <c r="B74" s="109" t="s">
        <v>109</v>
      </c>
      <c r="C74" s="110" t="s">
        <v>22</v>
      </c>
      <c r="D74" s="111">
        <v>0.67930500000000005</v>
      </c>
      <c r="E74" s="112">
        <v>0.21554499999999999</v>
      </c>
      <c r="F74" s="112">
        <f t="shared" si="1"/>
        <v>-0.46376000000000006</v>
      </c>
      <c r="G74" s="113">
        <f t="shared" si="2"/>
        <v>-68.269775726661805</v>
      </c>
      <c r="H74" s="114"/>
      <c r="I74" s="4"/>
    </row>
    <row r="75" spans="1:9" s="10" customFormat="1" ht="16.5" thickBot="1" x14ac:dyDescent="0.3">
      <c r="A75" s="115" t="s">
        <v>110</v>
      </c>
      <c r="B75" s="116" t="s">
        <v>111</v>
      </c>
      <c r="C75" s="117" t="s">
        <v>22</v>
      </c>
      <c r="D75" s="118">
        <v>5.9355380000000002</v>
      </c>
      <c r="E75" s="118">
        <v>6.2127689999999998</v>
      </c>
      <c r="F75" s="118">
        <f t="shared" si="1"/>
        <v>0.27723099999999956</v>
      </c>
      <c r="G75" s="280">
        <f t="shared" si="2"/>
        <v>4.6706970791864117</v>
      </c>
      <c r="H75" s="120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f>SUM(D77:D79)</f>
        <v>49.132784000000001</v>
      </c>
      <c r="E76" s="44">
        <f>SUM(E77:E79)</f>
        <v>41.583166119999994</v>
      </c>
      <c r="F76" s="44">
        <f t="shared" si="1"/>
        <v>-7.5496178800000067</v>
      </c>
      <c r="G76" s="147"/>
      <c r="H76" s="121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v>11.951211000000001</v>
      </c>
      <c r="E77" s="75">
        <v>3.45917056</v>
      </c>
      <c r="F77" s="105">
        <f t="shared" si="1"/>
        <v>-8.4920404400000002</v>
      </c>
      <c r="G77" s="106"/>
      <c r="H77" s="90"/>
      <c r="I77" s="4"/>
    </row>
    <row r="78" spans="1:9" s="10" customFormat="1" x14ac:dyDescent="0.25">
      <c r="A78" s="108" t="s">
        <v>116</v>
      </c>
      <c r="B78" s="109" t="s">
        <v>117</v>
      </c>
      <c r="C78" s="110" t="s">
        <v>22</v>
      </c>
      <c r="D78" s="23">
        <v>0</v>
      </c>
      <c r="E78" s="112">
        <v>0</v>
      </c>
      <c r="F78" s="112">
        <f t="shared" si="1"/>
        <v>0</v>
      </c>
      <c r="G78" s="113"/>
      <c r="H78" s="114"/>
      <c r="I78" s="4"/>
    </row>
    <row r="79" spans="1:9" s="10" customFormat="1" ht="16.5" thickBot="1" x14ac:dyDescent="0.3">
      <c r="A79" s="122" t="s">
        <v>118</v>
      </c>
      <c r="B79" s="123" t="s">
        <v>119</v>
      </c>
      <c r="C79" s="124" t="s">
        <v>22</v>
      </c>
      <c r="D79" s="111">
        <v>37.181573</v>
      </c>
      <c r="E79" s="111">
        <v>38.123995559999997</v>
      </c>
      <c r="F79" s="118">
        <f t="shared" si="1"/>
        <v>0.94242255999999713</v>
      </c>
      <c r="G79" s="119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-140.03984300000008</v>
      </c>
      <c r="E80" s="44">
        <f t="shared" si="3"/>
        <v>-79.604966000000019</v>
      </c>
      <c r="F80" s="44">
        <f t="shared" si="1"/>
        <v>60.434877000000057</v>
      </c>
      <c r="G80" s="45">
        <f t="shared" si="2"/>
        <v>-43.155487542213272</v>
      </c>
      <c r="H80" s="121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9">
        <v>0</v>
      </c>
      <c r="F81" s="89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9">
        <v>0</v>
      </c>
      <c r="F82" s="89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9">
        <v>0</v>
      </c>
      <c r="F83" s="89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9">
        <v>0</v>
      </c>
      <c r="F84" s="89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9">
        <v>0</v>
      </c>
      <c r="F85" s="89">
        <f t="shared" si="1"/>
        <v>0</v>
      </c>
      <c r="G85" s="64"/>
      <c r="H85" s="53"/>
      <c r="I85" s="4"/>
    </row>
    <row r="86" spans="1:9" s="10" customFormat="1" x14ac:dyDescent="0.25">
      <c r="A86" s="92" t="s">
        <v>127</v>
      </c>
      <c r="B86" s="92" t="s">
        <v>34</v>
      </c>
      <c r="C86" s="93" t="s">
        <v>22</v>
      </c>
      <c r="D86" s="126">
        <f>D28-D43</f>
        <v>-15.263691999999999</v>
      </c>
      <c r="E86" s="126">
        <f t="shared" ref="D86:E88" si="4">E28-E43</f>
        <v>15.753202999999999</v>
      </c>
      <c r="F86" s="76">
        <f t="shared" si="1"/>
        <v>31.016894999999998</v>
      </c>
      <c r="G86" s="103">
        <f t="shared" si="2"/>
        <v>-203.20702881059182</v>
      </c>
      <c r="H86" s="97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9">
        <f t="shared" si="1"/>
        <v>0</v>
      </c>
      <c r="G87" s="127"/>
      <c r="H87" s="90"/>
      <c r="I87" s="4"/>
    </row>
    <row r="88" spans="1:9" s="10" customFormat="1" x14ac:dyDescent="0.25">
      <c r="A88" s="92" t="s">
        <v>129</v>
      </c>
      <c r="B88" s="92" t="s">
        <v>38</v>
      </c>
      <c r="C88" s="93" t="s">
        <v>22</v>
      </c>
      <c r="D88" s="101">
        <f>D30-D45</f>
        <v>10.372172000000001</v>
      </c>
      <c r="E88" s="101">
        <f t="shared" si="4"/>
        <v>5.7929000000000001E-2</v>
      </c>
      <c r="F88" s="76">
        <f t="shared" si="1"/>
        <v>-10.314243000000001</v>
      </c>
      <c r="G88" s="103">
        <f t="shared" si="2"/>
        <v>-99.44149595668101</v>
      </c>
      <c r="H88" s="97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9">
        <v>0</v>
      </c>
      <c r="E89" s="89">
        <v>0</v>
      </c>
      <c r="F89" s="89">
        <f t="shared" si="1"/>
        <v>0</v>
      </c>
      <c r="G89" s="64"/>
      <c r="H89" s="90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9">
        <v>0</v>
      </c>
      <c r="E90" s="89">
        <v>0</v>
      </c>
      <c r="F90" s="89">
        <f t="shared" si="1"/>
        <v>0</v>
      </c>
      <c r="G90" s="64"/>
      <c r="H90" s="90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9">
        <v>0</v>
      </c>
      <c r="E91" s="89">
        <v>0</v>
      </c>
      <c r="F91" s="89">
        <f t="shared" si="1"/>
        <v>0</v>
      </c>
      <c r="G91" s="64"/>
      <c r="H91" s="90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9">
        <v>0</v>
      </c>
      <c r="E92" s="89">
        <v>0</v>
      </c>
      <c r="F92" s="89">
        <f t="shared" si="1"/>
        <v>0</v>
      </c>
      <c r="G92" s="64"/>
      <c r="H92" s="90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9">
        <v>0</v>
      </c>
      <c r="E93" s="89">
        <v>0</v>
      </c>
      <c r="F93" s="89">
        <f t="shared" si="1"/>
        <v>0</v>
      </c>
      <c r="G93" s="64"/>
      <c r="H93" s="90"/>
      <c r="I93" s="4"/>
    </row>
    <row r="94" spans="1:9" s="10" customFormat="1" ht="16.5" thickBot="1" x14ac:dyDescent="0.3">
      <c r="A94" s="92" t="s">
        <v>135</v>
      </c>
      <c r="B94" s="92" t="s">
        <v>50</v>
      </c>
      <c r="C94" s="93" t="s">
        <v>22</v>
      </c>
      <c r="D94" s="128">
        <f>D36-D51</f>
        <v>-135.14832300000006</v>
      </c>
      <c r="E94" s="128">
        <f>E36-E51</f>
        <v>-95.416097999999991</v>
      </c>
      <c r="F94" s="76">
        <f t="shared" si="1"/>
        <v>39.732225000000071</v>
      </c>
      <c r="G94" s="103">
        <f t="shared" si="2"/>
        <v>-29.398977447911101</v>
      </c>
      <c r="H94" s="97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49.575712000000003</v>
      </c>
      <c r="E95" s="44">
        <f>E96-E102</f>
        <v>55.608398999999999</v>
      </c>
      <c r="F95" s="44">
        <f t="shared" si="1"/>
        <v>6.0326869999999957</v>
      </c>
      <c r="G95" s="45">
        <f t="shared" si="2"/>
        <v>12.168634108573157</v>
      </c>
      <c r="H95" s="121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55.511250000000004</v>
      </c>
      <c r="E96" s="131">
        <f>SUM(E97:E101)</f>
        <v>61.821168</v>
      </c>
      <c r="F96" s="131">
        <f t="shared" si="1"/>
        <v>6.3099179999999961</v>
      </c>
      <c r="G96" s="132">
        <f t="shared" si="2"/>
        <v>11.366917516719575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90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48</v>
      </c>
      <c r="E98" s="50">
        <v>48.057758999999997</v>
      </c>
      <c r="F98" s="50">
        <f t="shared" si="1"/>
        <v>5.7758999999997229E-2</v>
      </c>
      <c r="G98" s="127">
        <f t="shared" si="2"/>
        <v>0.12033124999999423</v>
      </c>
      <c r="H98" s="90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9">
        <v>0</v>
      </c>
      <c r="F99" s="134">
        <f t="shared" si="1"/>
        <v>0</v>
      </c>
      <c r="G99" s="127"/>
      <c r="H99" s="90"/>
      <c r="I99" s="4"/>
    </row>
    <row r="100" spans="1:9" s="10" customFormat="1" x14ac:dyDescent="0.25">
      <c r="A100" s="46" t="s">
        <v>146</v>
      </c>
      <c r="B100" s="91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90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7.5112500000000004</v>
      </c>
      <c r="E101" s="50">
        <v>13.763408999999999</v>
      </c>
      <c r="F101" s="137">
        <f t="shared" si="1"/>
        <v>6.2521589999999989</v>
      </c>
      <c r="G101" s="127">
        <f t="shared" si="2"/>
        <v>83.237264103844211</v>
      </c>
      <c r="H101" s="90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5.9355380000000002</v>
      </c>
      <c r="E102" s="140">
        <f>SUM(E103:E107)-E106</f>
        <v>6.2127690000000007</v>
      </c>
      <c r="F102" s="141">
        <f t="shared" si="1"/>
        <v>0.27723100000000045</v>
      </c>
      <c r="G102" s="142">
        <f t="shared" si="2"/>
        <v>4.6706970791864268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v>3.0154890000000001</v>
      </c>
      <c r="E103" s="75">
        <v>2.0262321399999998</v>
      </c>
      <c r="F103" s="50">
        <f t="shared" si="1"/>
        <v>-0.98925686000000024</v>
      </c>
      <c r="G103" s="52"/>
      <c r="H103" s="90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0.72330132999999996</v>
      </c>
      <c r="F104" s="50">
        <f t="shared" si="1"/>
        <v>0.72330132999999996</v>
      </c>
      <c r="G104" s="127"/>
      <c r="H104" s="90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>
        <f>D106</f>
        <v>0</v>
      </c>
      <c r="E105" s="75">
        <f>E106</f>
        <v>0.42082452999999997</v>
      </c>
      <c r="F105" s="50">
        <f t="shared" si="1"/>
        <v>0.42082452999999997</v>
      </c>
      <c r="G105" s="127"/>
      <c r="H105" s="90"/>
      <c r="I105" s="4"/>
    </row>
    <row r="106" spans="1:9" s="10" customFormat="1" x14ac:dyDescent="0.25">
      <c r="A106" s="46" t="s">
        <v>157</v>
      </c>
      <c r="B106" s="91" t="s">
        <v>158</v>
      </c>
      <c r="C106" s="48" t="s">
        <v>22</v>
      </c>
      <c r="D106" s="75">
        <v>0</v>
      </c>
      <c r="E106" s="75">
        <v>0.42082452999999997</v>
      </c>
      <c r="F106" s="50">
        <f t="shared" si="1"/>
        <v>0.42082452999999997</v>
      </c>
      <c r="G106" s="127"/>
      <c r="H106" s="90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f>5.935538-D103</f>
        <v>2.9200490000000001</v>
      </c>
      <c r="E107" s="75">
        <f>6.212769-E103-E104-E105</f>
        <v>3.0424110000000004</v>
      </c>
      <c r="F107" s="50">
        <f t="shared" si="1"/>
        <v>0.1223620000000003</v>
      </c>
      <c r="G107" s="52">
        <f t="shared" si="2"/>
        <v>4.1904091335453719</v>
      </c>
      <c r="H107" s="90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-90.464131000000066</v>
      </c>
      <c r="E108" s="146">
        <f>E80+E95</f>
        <v>-23.99656700000002</v>
      </c>
      <c r="F108" s="146">
        <f t="shared" si="1"/>
        <v>66.467564000000039</v>
      </c>
      <c r="G108" s="147">
        <f t="shared" si="2"/>
        <v>-73.473942948725153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2"/>
      <c r="H110" s="90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2"/>
      <c r="H111" s="90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2"/>
      <c r="H112" s="90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2"/>
      <c r="H113" s="90"/>
      <c r="I113" s="4"/>
    </row>
    <row r="114" spans="1:9" s="10" customFormat="1" x14ac:dyDescent="0.25">
      <c r="A114" s="92" t="s">
        <v>169</v>
      </c>
      <c r="B114" s="92" t="s">
        <v>34</v>
      </c>
      <c r="C114" s="93" t="s">
        <v>22</v>
      </c>
      <c r="D114" s="126"/>
      <c r="E114" s="126"/>
      <c r="F114" s="76"/>
      <c r="G114" s="103"/>
      <c r="H114" s="97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2"/>
      <c r="H115" s="90"/>
      <c r="I115" s="4"/>
    </row>
    <row r="116" spans="1:9" s="10" customFormat="1" x14ac:dyDescent="0.25">
      <c r="A116" s="92" t="s">
        <v>171</v>
      </c>
      <c r="B116" s="92" t="s">
        <v>38</v>
      </c>
      <c r="C116" s="93" t="s">
        <v>22</v>
      </c>
      <c r="D116" s="101"/>
      <c r="E116" s="101"/>
      <c r="F116" s="76"/>
      <c r="G116" s="103"/>
      <c r="H116" s="97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90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90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90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90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90"/>
      <c r="I121" s="4"/>
    </row>
    <row r="122" spans="1:9" s="10" customFormat="1" x14ac:dyDescent="0.25">
      <c r="A122" s="92" t="s">
        <v>177</v>
      </c>
      <c r="B122" s="92" t="s">
        <v>50</v>
      </c>
      <c r="C122" s="93" t="s">
        <v>22</v>
      </c>
      <c r="D122" s="101"/>
      <c r="E122" s="101"/>
      <c r="F122" s="155"/>
      <c r="G122" s="156"/>
      <c r="H122" s="97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90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90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90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90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90"/>
      <c r="I128" s="4"/>
    </row>
    <row r="129" spans="1:9" s="10" customFormat="1" x14ac:dyDescent="0.25">
      <c r="A129" s="92" t="s">
        <v>186</v>
      </c>
      <c r="B129" s="92" t="s">
        <v>187</v>
      </c>
      <c r="C129" s="93" t="s">
        <v>22</v>
      </c>
      <c r="D129" s="22">
        <v>0</v>
      </c>
      <c r="E129" s="25"/>
      <c r="F129" s="76"/>
      <c r="G129" s="103"/>
      <c r="H129" s="97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90"/>
      <c r="I130" s="4"/>
    </row>
    <row r="131" spans="1:9" s="10" customFormat="1" x14ac:dyDescent="0.25">
      <c r="A131" s="92" t="s">
        <v>190</v>
      </c>
      <c r="B131" s="92" t="s">
        <v>191</v>
      </c>
      <c r="C131" s="93" t="s">
        <v>22</v>
      </c>
      <c r="D131" s="22">
        <v>0</v>
      </c>
      <c r="E131" s="25">
        <v>0</v>
      </c>
      <c r="F131" s="76"/>
      <c r="G131" s="103"/>
      <c r="H131" s="97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90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90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90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90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90"/>
      <c r="I136" s="4"/>
    </row>
    <row r="137" spans="1:9" s="10" customFormat="1" x14ac:dyDescent="0.25">
      <c r="A137" s="92" t="s">
        <v>200</v>
      </c>
      <c r="B137" s="92" t="s">
        <v>201</v>
      </c>
      <c r="C137" s="93" t="s">
        <v>22</v>
      </c>
      <c r="D137" s="22">
        <v>0</v>
      </c>
      <c r="E137" s="25">
        <v>0</v>
      </c>
      <c r="F137" s="25">
        <v>0</v>
      </c>
      <c r="G137" s="156"/>
      <c r="H137" s="97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-87.63375500000005</v>
      </c>
      <c r="E138" s="145">
        <f>E144+E146+E152</f>
        <v>-18.01177599999999</v>
      </c>
      <c r="F138" s="146">
        <f t="shared" si="5"/>
        <v>69.621979000000067</v>
      </c>
      <c r="G138" s="147">
        <f t="shared" ref="G138:G159" si="6">F138/D138*100</f>
        <v>-79.446531761648259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90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90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90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90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90"/>
      <c r="I143" s="4"/>
    </row>
    <row r="144" spans="1:9" s="10" customFormat="1" x14ac:dyDescent="0.25">
      <c r="A144" s="92" t="s">
        <v>209</v>
      </c>
      <c r="B144" s="92" t="s">
        <v>34</v>
      </c>
      <c r="C144" s="93" t="s">
        <v>22</v>
      </c>
      <c r="D144" s="101">
        <f>D86</f>
        <v>-15.263691999999999</v>
      </c>
      <c r="E144" s="101">
        <f>E86</f>
        <v>15.753202999999999</v>
      </c>
      <c r="F144" s="76">
        <f t="shared" si="5"/>
        <v>31.016894999999998</v>
      </c>
      <c r="G144" s="103">
        <f t="shared" si="6"/>
        <v>-203.20702881059182</v>
      </c>
      <c r="H144" s="97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90"/>
      <c r="I145" s="4"/>
    </row>
    <row r="146" spans="1:9" s="10" customFormat="1" x14ac:dyDescent="0.25">
      <c r="A146" s="92" t="s">
        <v>211</v>
      </c>
      <c r="B146" s="92" t="s">
        <v>38</v>
      </c>
      <c r="C146" s="93" t="s">
        <v>22</v>
      </c>
      <c r="D146" s="101">
        <f>D88</f>
        <v>10.372172000000001</v>
      </c>
      <c r="E146" s="101">
        <f>E88</f>
        <v>5.7929000000000001E-2</v>
      </c>
      <c r="F146" s="76">
        <f t="shared" si="5"/>
        <v>-10.314243000000001</v>
      </c>
      <c r="G146" s="103">
        <f t="shared" si="6"/>
        <v>-99.44149595668101</v>
      </c>
      <c r="H146" s="97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90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90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90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90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90"/>
      <c r="I151" s="4"/>
    </row>
    <row r="152" spans="1:9" s="10" customFormat="1" x14ac:dyDescent="0.25">
      <c r="A152" s="92" t="s">
        <v>217</v>
      </c>
      <c r="B152" s="92" t="s">
        <v>50</v>
      </c>
      <c r="C152" s="93" t="s">
        <v>22</v>
      </c>
      <c r="D152" s="101">
        <f>D94+D95+2.830376</f>
        <v>-82.742235000000051</v>
      </c>
      <c r="E152" s="101">
        <f>E94+E95+5.984791</f>
        <v>-33.822907999999991</v>
      </c>
      <c r="F152" s="76">
        <f t="shared" si="5"/>
        <v>48.91932700000006</v>
      </c>
      <c r="G152" s="103">
        <f t="shared" si="6"/>
        <v>-59.122559355569784</v>
      </c>
      <c r="H152" s="97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2" t="s">
        <v>220</v>
      </c>
      <c r="B154" s="92" t="s">
        <v>221</v>
      </c>
      <c r="C154" s="93" t="s">
        <v>22</v>
      </c>
      <c r="D154" s="101">
        <v>0</v>
      </c>
      <c r="E154" s="102"/>
      <c r="F154" s="76"/>
      <c r="G154" s="103"/>
      <c r="H154" s="97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90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90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2" t="s">
        <v>230</v>
      </c>
      <c r="B159" s="88" t="s">
        <v>231</v>
      </c>
      <c r="C159" s="93" t="s">
        <v>22</v>
      </c>
      <c r="D159" s="101">
        <f>D108+D104+D68</f>
        <v>56.490054999999927</v>
      </c>
      <c r="E159" s="102">
        <f>E108+E68</f>
        <v>112.73641899999998</v>
      </c>
      <c r="F159" s="76">
        <f t="shared" si="5"/>
        <v>56.246364000000057</v>
      </c>
      <c r="G159" s="103">
        <f t="shared" si="6"/>
        <v>99.568612563751486</v>
      </c>
      <c r="H159" s="97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90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90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90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33" t="s">
        <v>242</v>
      </c>
      <c r="B165" s="334"/>
      <c r="C165" s="334"/>
      <c r="D165" s="334"/>
      <c r="E165" s="334"/>
      <c r="F165" s="334"/>
      <c r="G165" s="334"/>
      <c r="H165" s="335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186.74980400000001</v>
      </c>
      <c r="E166" s="180">
        <f>SUM(E167,E171:E177,E180,E183)</f>
        <v>250.91782899999998</v>
      </c>
      <c r="F166" s="146">
        <f t="shared" ref="F166:F229" si="8">E166-D166</f>
        <v>64.168024999999972</v>
      </c>
      <c r="G166" s="147">
        <f t="shared" ref="G166:G222" si="9">F166/D166*100</f>
        <v>34.360424281891063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f>26.634631+46.582149</f>
        <v>73.21678</v>
      </c>
      <c r="E172" s="58">
        <f>29.519448+69.902739</f>
        <v>99.422186999999994</v>
      </c>
      <c r="F172" s="76">
        <f t="shared" si="8"/>
        <v>26.205406999999994</v>
      </c>
      <c r="G172" s="103">
        <f t="shared" si="9"/>
        <v>35.791531668013796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2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>
        <v>0</v>
      </c>
      <c r="E174" s="59">
        <v>0.72343999999999997</v>
      </c>
      <c r="F174" s="183">
        <f t="shared" si="8"/>
        <v>0.72343999999999997</v>
      </c>
      <c r="G174" s="103">
        <f>IFERROR(F174/D174*100,0)</f>
        <v>0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1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3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3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186.749804-D172-D174</f>
        <v>113.53302400000001</v>
      </c>
      <c r="E183" s="61">
        <f>250.917829-E174-E172</f>
        <v>150.77220199999999</v>
      </c>
      <c r="F183" s="183">
        <f t="shared" si="8"/>
        <v>37.239177999999981</v>
      </c>
      <c r="G183" s="184">
        <f t="shared" si="9"/>
        <v>32.800304869885238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181.53316899999999</v>
      </c>
      <c r="E184" s="181">
        <f>E185+E186+E190+E191+E192+E193+E194+E195+E197+E198+E199+E200+E201</f>
        <v>206.82196399999998</v>
      </c>
      <c r="F184" s="146">
        <f t="shared" si="8"/>
        <v>25.288794999999993</v>
      </c>
      <c r="G184" s="147">
        <f t="shared" si="9"/>
        <v>13.930674564492396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3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12.404820000000001</v>
      </c>
      <c r="E186" s="75">
        <f>E187+E188+E189</f>
        <v>9.8592849999999999</v>
      </c>
      <c r="F186" s="24">
        <f t="shared" si="8"/>
        <v>-2.545535000000001</v>
      </c>
      <c r="G186" s="303">
        <f t="shared" si="9"/>
        <v>-20.520531535322569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3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12.404820000000001</v>
      </c>
      <c r="E188" s="75">
        <v>9.8592849999999999</v>
      </c>
      <c r="F188" s="24">
        <f t="shared" si="8"/>
        <v>-2.545535000000001</v>
      </c>
      <c r="G188" s="303">
        <f t="shared" si="9"/>
        <v>-20.520531535322569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3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3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64.748422000000005</v>
      </c>
      <c r="E193" s="189">
        <v>64.140050000000002</v>
      </c>
      <c r="F193" s="76">
        <f t="shared" si="8"/>
        <v>-0.6083720000000028</v>
      </c>
      <c r="G193" s="103">
        <f t="shared" si="9"/>
        <v>-0.93959355488231477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21.666654000000001</v>
      </c>
      <c r="E194" s="189">
        <v>22.016983</v>
      </c>
      <c r="F194" s="76">
        <f t="shared" si="8"/>
        <v>0.35032899999999856</v>
      </c>
      <c r="G194" s="103">
        <f t="shared" si="9"/>
        <v>1.6169040221900368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f>9.65589+2.796714</f>
        <v>12.452603999999999</v>
      </c>
      <c r="E195" s="189">
        <f>9.61088+19.756005</f>
        <v>29.366884999999996</v>
      </c>
      <c r="F195" s="76">
        <f t="shared" si="8"/>
        <v>16.914280999999995</v>
      </c>
      <c r="G195" s="103">
        <f t="shared" si="9"/>
        <v>135.82926912314883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/>
      <c r="E196" s="189"/>
      <c r="F196" s="76">
        <f t="shared" si="8"/>
        <v>0</v>
      </c>
      <c r="G196" s="103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7.4738720000000001</v>
      </c>
      <c r="E197" s="189">
        <v>8.8446719999999992</v>
      </c>
      <c r="F197" s="76">
        <f t="shared" si="8"/>
        <v>1.3707999999999991</v>
      </c>
      <c r="G197" s="103">
        <f t="shared" si="9"/>
        <v>18.341229285168374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1">
        <v>31.97963</v>
      </c>
      <c r="E198" s="189">
        <v>22.655431</v>
      </c>
      <c r="F198" s="76">
        <f t="shared" si="8"/>
        <v>-9.3241990000000001</v>
      </c>
      <c r="G198" s="103">
        <f t="shared" si="9"/>
        <v>-29.156681925338095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1">
        <v>0.67930500000000005</v>
      </c>
      <c r="E199" s="189">
        <v>0.55250100000000002</v>
      </c>
      <c r="F199" s="76">
        <f t="shared" si="8"/>
        <v>-0.12680400000000003</v>
      </c>
      <c r="G199" s="103">
        <f t="shared" si="9"/>
        <v>-18.6667255503787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f>32.595094+4.081399+5.856189-D186</f>
        <v>30.127862</v>
      </c>
      <c r="E201" s="189">
        <f>50.212133+6.447892+2.585417-E186</f>
        <v>49.386157000000004</v>
      </c>
      <c r="F201" s="76">
        <f t="shared" si="8"/>
        <v>19.258295000000004</v>
      </c>
      <c r="G201" s="103">
        <f t="shared" si="9"/>
        <v>63.921877363883318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35">
        <f>SUM(D203:D204,D208)</f>
        <v>0</v>
      </c>
      <c r="E202" s="35">
        <f>SUM(E203:E204,E208)</f>
        <v>267.88900000000001</v>
      </c>
      <c r="F202" s="36">
        <f t="shared" si="8"/>
        <v>267.88900000000001</v>
      </c>
      <c r="G202" s="190">
        <f>IFERROR(F202/D202*100,0)</f>
        <v>0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/>
      <c r="E203" s="153"/>
      <c r="F203" s="154">
        <f t="shared" si="8"/>
        <v>0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1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1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0</v>
      </c>
      <c r="E208" s="153">
        <v>267.88900000000001</v>
      </c>
      <c r="F208" s="24">
        <f t="shared" si="8"/>
        <v>267.88900000000001</v>
      </c>
      <c r="G208" s="127">
        <f>IFERROR(F208/D208*100,0)</f>
        <v>0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479.02999100000005</v>
      </c>
      <c r="E209" s="180">
        <f>E210+E217</f>
        <v>307.15505200000001</v>
      </c>
      <c r="F209" s="146">
        <f t="shared" si="8"/>
        <v>-171.87493900000004</v>
      </c>
      <c r="G209" s="147">
        <f t="shared" si="9"/>
        <v>-35.879786700035659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479.02999100000005</v>
      </c>
      <c r="E210" s="193">
        <f>SUM(E211:E216)</f>
        <v>307.15505200000001</v>
      </c>
      <c r="F210" s="195">
        <f t="shared" si="8"/>
        <v>-171.87493900000004</v>
      </c>
      <c r="G210" s="274">
        <f t="shared" si="9"/>
        <v>-35.879786700035659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1"/>
      <c r="E211" s="102"/>
      <c r="F211" s="183">
        <f t="shared" si="8"/>
        <v>0</v>
      </c>
      <c r="G211" s="103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1">
        <v>456.11999100000003</v>
      </c>
      <c r="E212" s="102">
        <v>303.049263</v>
      </c>
      <c r="F212" s="183">
        <f t="shared" si="8"/>
        <v>-153.07072800000003</v>
      </c>
      <c r="G212" s="103">
        <f t="shared" si="9"/>
        <v>-33.559311369889073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9"/>
      <c r="F213" s="196">
        <f t="shared" si="8"/>
        <v>0</v>
      </c>
      <c r="G213" s="295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1">
        <v>22.91</v>
      </c>
      <c r="E214" s="102">
        <v>4.1057889999999997</v>
      </c>
      <c r="F214" s="183">
        <f t="shared" si="8"/>
        <v>-18.804211000000002</v>
      </c>
      <c r="G214" s="103">
        <f t="shared" si="9"/>
        <v>-82.078616324749035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/>
      <c r="F216" s="154">
        <f t="shared" si="8"/>
        <v>0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1">
        <v>0</v>
      </c>
      <c r="E218" s="102"/>
      <c r="F218" s="183">
        <f t="shared" si="8"/>
        <v>0</v>
      </c>
      <c r="G218" s="103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D222+D223+D227+D228+D231+D232+D233</f>
        <v>48</v>
      </c>
      <c r="E221" s="159">
        <f>E222+E223+E227+E228+E231+E232+E233</f>
        <v>87.662586000000005</v>
      </c>
      <c r="F221" s="181">
        <f t="shared" si="8"/>
        <v>39.662586000000005</v>
      </c>
      <c r="G221" s="190">
        <f t="shared" si="9"/>
        <v>82.630387500000012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48</v>
      </c>
      <c r="E222" s="153">
        <v>51.987304000000002</v>
      </c>
      <c r="F222" s="158">
        <f t="shared" si="8"/>
        <v>3.9873040000000017</v>
      </c>
      <c r="G222" s="127">
        <f t="shared" si="9"/>
        <v>8.3068833333333369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/>
      <c r="F223" s="194">
        <f t="shared" si="8"/>
        <v>0</v>
      </c>
      <c r="G223" s="296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1">
        <v>0</v>
      </c>
      <c r="E225" s="102"/>
      <c r="F225" s="76">
        <f t="shared" si="8"/>
        <v>0</v>
      </c>
      <c r="G225" s="103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/>
      <c r="F231" s="154">
        <f t="shared" si="11"/>
        <v>0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35.675282000000003</v>
      </c>
      <c r="F233" s="154">
        <f t="shared" si="11"/>
        <v>35.675282000000003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0</v>
      </c>
      <c r="E234" s="36">
        <f>SUM(E235:E240)</f>
        <v>29.701560000000001</v>
      </c>
      <c r="F234" s="198">
        <f t="shared" si="11"/>
        <v>29.701560000000001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29.701560000000001</v>
      </c>
      <c r="F235" s="154">
        <f t="shared" si="11"/>
        <v>29.701560000000001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/>
      <c r="F237" s="154">
        <f t="shared" si="11"/>
        <v>0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/>
      <c r="E240" s="153"/>
      <c r="F240" s="154">
        <f t="shared" si="11"/>
        <v>0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5.216635000000025</v>
      </c>
      <c r="E241" s="181">
        <f>E166-E184</f>
        <v>44.095865000000003</v>
      </c>
      <c r="F241" s="198">
        <f t="shared" si="11"/>
        <v>38.879229999999978</v>
      </c>
      <c r="G241" s="199">
        <f t="shared" ref="G241:G251" si="12">F241/D241*100</f>
        <v>745.29327813810607</v>
      </c>
      <c r="H241" s="182"/>
      <c r="I241" s="4"/>
    </row>
    <row r="242" spans="1:9" s="10" customFormat="1" x14ac:dyDescent="0.25">
      <c r="A242" s="144" t="s">
        <v>376</v>
      </c>
      <c r="B242" s="275" t="s">
        <v>377</v>
      </c>
      <c r="C242" s="82" t="s">
        <v>22</v>
      </c>
      <c r="D242" s="180">
        <f>D202-D209</f>
        <v>-479.02999100000005</v>
      </c>
      <c r="E242" s="181">
        <f>E202-E209</f>
        <v>-39.266052000000002</v>
      </c>
      <c r="F242" s="198">
        <f t="shared" si="11"/>
        <v>439.76393900000005</v>
      </c>
      <c r="G242" s="199">
        <f t="shared" si="12"/>
        <v>-91.803007590812825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-479.02999100000005</v>
      </c>
      <c r="E244" s="161">
        <f>E242</f>
        <v>-39.266052000000002</v>
      </c>
      <c r="F244" s="201">
        <f t="shared" si="11"/>
        <v>439.76393900000005</v>
      </c>
      <c r="G244" s="127">
        <f t="shared" ref="G244" si="13">F244/D244*100</f>
        <v>-91.803007590812825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48</v>
      </c>
      <c r="E245" s="160">
        <f>E221-E234</f>
        <v>57.961026000000004</v>
      </c>
      <c r="F245" s="198">
        <f t="shared" si="11"/>
        <v>9.9610260000000039</v>
      </c>
      <c r="G245" s="199">
        <f t="shared" si="12"/>
        <v>20.752137500000011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48</v>
      </c>
      <c r="E247" s="200">
        <f t="shared" si="14"/>
        <v>57.961026000000004</v>
      </c>
      <c r="F247" s="200">
        <f t="shared" si="11"/>
        <v>9.9610260000000039</v>
      </c>
      <c r="G247" s="127">
        <f t="shared" ref="G247" si="15">F247/D247*100</f>
        <v>20.752137500000011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/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-425.813356</v>
      </c>
      <c r="E249" s="204">
        <f>E248+E245+E242+E241</f>
        <v>62.790839000000005</v>
      </c>
      <c r="F249" s="198">
        <f t="shared" si="11"/>
        <v>488.604195</v>
      </c>
      <c r="G249" s="199">
        <f t="shared" si="12"/>
        <v>-114.7460942958304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4">
        <v>3932.3964231933301</v>
      </c>
      <c r="E250" s="205">
        <v>2143.5024656300002</v>
      </c>
      <c r="F250" s="160">
        <f t="shared" si="11"/>
        <v>-1788.8939575633299</v>
      </c>
      <c r="G250" s="190">
        <f t="shared" si="12"/>
        <v>-45.491190740903129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3506.58306719333</v>
      </c>
      <c r="E251" s="205">
        <f>E250+E249</f>
        <v>2206.2933046300004</v>
      </c>
      <c r="F251" s="206">
        <f t="shared" si="11"/>
        <v>-1300.2897625633295</v>
      </c>
      <c r="G251" s="207">
        <f t="shared" si="12"/>
        <v>-37.08139056303839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1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1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8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1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8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1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8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1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4">
        <v>0</v>
      </c>
      <c r="F264" s="104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1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1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1">
        <v>0</v>
      </c>
      <c r="H266" s="53"/>
      <c r="I266" s="4"/>
    </row>
    <row r="267" spans="1:9" s="10" customFormat="1" x14ac:dyDescent="0.25">
      <c r="A267" s="46" t="s">
        <v>418</v>
      </c>
      <c r="B267" s="91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1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4">
        <v>0</v>
      </c>
      <c r="F268" s="104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1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1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1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1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1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8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1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8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1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1">
        <v>0</v>
      </c>
      <c r="H283" s="53"/>
      <c r="I283" s="4"/>
    </row>
    <row r="284" spans="1:9" s="10" customFormat="1" x14ac:dyDescent="0.25">
      <c r="A284" s="46" t="s">
        <v>441</v>
      </c>
      <c r="B284" s="91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1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1">
        <v>0</v>
      </c>
      <c r="H285" s="53"/>
      <c r="I285" s="4"/>
    </row>
    <row r="286" spans="1:9" s="10" customFormat="1" x14ac:dyDescent="0.25">
      <c r="A286" s="46" t="s">
        <v>444</v>
      </c>
      <c r="B286" s="91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1">
        <v>0</v>
      </c>
      <c r="H286" s="53"/>
      <c r="I286" s="4"/>
    </row>
    <row r="287" spans="1:9" s="10" customFormat="1" x14ac:dyDescent="0.25">
      <c r="A287" s="46" t="s">
        <v>445</v>
      </c>
      <c r="B287" s="98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1">
        <v>0</v>
      </c>
      <c r="H287" s="53"/>
      <c r="I287" s="4"/>
    </row>
    <row r="288" spans="1:9" s="10" customFormat="1" x14ac:dyDescent="0.25">
      <c r="A288" s="46" t="s">
        <v>446</v>
      </c>
      <c r="B288" s="91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1">
        <v>0</v>
      </c>
      <c r="H288" s="53"/>
      <c r="I288" s="4"/>
    </row>
    <row r="289" spans="1:9" s="10" customFormat="1" x14ac:dyDescent="0.25">
      <c r="A289" s="46" t="s">
        <v>448</v>
      </c>
      <c r="B289" s="98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1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1">
        <v>0</v>
      </c>
      <c r="H290" s="53"/>
      <c r="I290" s="4"/>
    </row>
    <row r="291" spans="1:9" s="10" customFormat="1" x14ac:dyDescent="0.25">
      <c r="A291" s="46" t="s">
        <v>451</v>
      </c>
      <c r="B291" s="91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1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4">
        <v>0</v>
      </c>
      <c r="F292" s="104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1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1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1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4">
        <v>0</v>
      </c>
      <c r="F298" s="185">
        <f t="shared" si="16"/>
        <v>0</v>
      </c>
      <c r="G298" s="103">
        <v>0</v>
      </c>
      <c r="H298" s="188"/>
      <c r="I298" s="4"/>
    </row>
    <row r="299" spans="1:9" s="10" customFormat="1" x14ac:dyDescent="0.25">
      <c r="A299" s="46" t="s">
        <v>463</v>
      </c>
      <c r="B299" s="91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1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1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4">
        <v>0</v>
      </c>
      <c r="F310" s="185">
        <f t="shared" si="16"/>
        <v>0</v>
      </c>
      <c r="G310" s="103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33" t="s">
        <v>495</v>
      </c>
      <c r="B317" s="334"/>
      <c r="C317" s="334"/>
      <c r="D317" s="334"/>
      <c r="E317" s="334"/>
      <c r="F317" s="334"/>
      <c r="G317" s="334"/>
      <c r="H317" s="335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2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2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2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2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2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2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2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2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2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2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2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2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2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2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2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2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2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2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2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51.599189000000003</v>
      </c>
      <c r="E349" s="237">
        <f>E28-E63-E62-E56</f>
        <v>82.194513999999998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2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2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2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2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2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2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2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2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2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2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2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2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2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2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3">
        <v>200</v>
      </c>
      <c r="E366" s="259">
        <v>188</v>
      </c>
      <c r="F366" s="164">
        <v>0</v>
      </c>
      <c r="G366" s="297">
        <v>0</v>
      </c>
      <c r="H366" s="242"/>
    </row>
    <row r="367" spans="1:8" x14ac:dyDescent="0.25">
      <c r="A367" s="336" t="s">
        <v>591</v>
      </c>
      <c r="B367" s="337"/>
      <c r="C367" s="337"/>
      <c r="D367" s="337"/>
      <c r="E367" s="337"/>
      <c r="F367" s="337"/>
      <c r="G367" s="337"/>
      <c r="H367" s="338"/>
    </row>
    <row r="368" spans="1:8" ht="16.5" thickBot="1" x14ac:dyDescent="0.3">
      <c r="A368" s="336"/>
      <c r="B368" s="337"/>
      <c r="C368" s="337"/>
      <c r="D368" s="337"/>
      <c r="E368" s="337"/>
      <c r="F368" s="337"/>
      <c r="G368" s="337"/>
      <c r="H368" s="338"/>
    </row>
    <row r="369" spans="1:8" s="9" customFormat="1" ht="67.5" customHeight="1" x14ac:dyDescent="0.25">
      <c r="A369" s="320" t="s">
        <v>9</v>
      </c>
      <c r="B369" s="322" t="s">
        <v>10</v>
      </c>
      <c r="C369" s="324" t="s">
        <v>11</v>
      </c>
      <c r="D369" s="326" t="s">
        <v>699</v>
      </c>
      <c r="E369" s="327"/>
      <c r="F369" s="328" t="s">
        <v>12</v>
      </c>
      <c r="G369" s="327"/>
      <c r="H369" s="312" t="s">
        <v>13</v>
      </c>
    </row>
    <row r="370" spans="1:8" s="9" customFormat="1" ht="30" x14ac:dyDescent="0.25">
      <c r="A370" s="321"/>
      <c r="B370" s="323"/>
      <c r="C370" s="325"/>
      <c r="D370" s="33" t="s">
        <v>14</v>
      </c>
      <c r="E370" s="284" t="s">
        <v>15</v>
      </c>
      <c r="F370" s="32" t="s">
        <v>16</v>
      </c>
      <c r="G370" s="33" t="s">
        <v>17</v>
      </c>
      <c r="H370" s="313"/>
    </row>
    <row r="371" spans="1:8" ht="16.5" thickBot="1" x14ac:dyDescent="0.3">
      <c r="A371" s="285">
        <v>1</v>
      </c>
      <c r="B371" s="286">
        <v>2</v>
      </c>
      <c r="C371" s="287">
        <v>3</v>
      </c>
      <c r="D371" s="290">
        <v>4</v>
      </c>
      <c r="E371" s="288">
        <v>5</v>
      </c>
      <c r="F371" s="288">
        <v>6</v>
      </c>
      <c r="G371" s="288">
        <v>7</v>
      </c>
      <c r="H371" s="289">
        <v>8</v>
      </c>
    </row>
    <row r="372" spans="1:8" ht="18.75" customHeight="1" x14ac:dyDescent="0.25">
      <c r="A372" s="339" t="s">
        <v>592</v>
      </c>
      <c r="B372" s="340"/>
      <c r="C372" s="243" t="s">
        <v>22</v>
      </c>
      <c r="D372" s="343">
        <f t="shared" ref="D372:E372" si="17">D373+D430</f>
        <v>12.065</v>
      </c>
      <c r="E372" s="311">
        <f t="shared" si="17"/>
        <v>18.398</v>
      </c>
      <c r="F372" s="146">
        <f t="shared" ref="F372:F374" si="18">E372-D372</f>
        <v>6.3330000000000002</v>
      </c>
      <c r="G372" s="147">
        <f t="shared" ref="G372" si="19">F372/D372*100</f>
        <v>52.490675507666808</v>
      </c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304">
        <f>D374+D398+D426</f>
        <v>12.065</v>
      </c>
      <c r="E373" s="305">
        <f t="shared" ref="E373" si="20">E374+E398+E426</f>
        <v>18.398</v>
      </c>
      <c r="F373" s="248">
        <f t="shared" si="18"/>
        <v>6.3330000000000002</v>
      </c>
      <c r="G373" s="249">
        <v>0</v>
      </c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1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0"/>
      <c r="G375" s="33"/>
      <c r="H375" s="251"/>
    </row>
    <row r="376" spans="1:8" x14ac:dyDescent="0.25">
      <c r="A376" s="46" t="s">
        <v>596</v>
      </c>
      <c r="B376" s="91" t="s">
        <v>597</v>
      </c>
      <c r="C376" s="48" t="s">
        <v>22</v>
      </c>
      <c r="D376" s="161">
        <v>0</v>
      </c>
      <c r="E376" s="153">
        <v>0</v>
      </c>
      <c r="F376" s="250"/>
      <c r="G376" s="33"/>
      <c r="H376" s="251"/>
    </row>
    <row r="377" spans="1:8" ht="30" x14ac:dyDescent="0.25">
      <c r="A377" s="46" t="s">
        <v>598</v>
      </c>
      <c r="B377" s="98" t="s">
        <v>26</v>
      </c>
      <c r="C377" s="48" t="s">
        <v>22</v>
      </c>
      <c r="D377" s="161">
        <v>0</v>
      </c>
      <c r="E377" s="153">
        <v>0</v>
      </c>
      <c r="F377" s="250"/>
      <c r="G377" s="33"/>
      <c r="H377" s="251"/>
    </row>
    <row r="378" spans="1:8" ht="30" x14ac:dyDescent="0.25">
      <c r="A378" s="46" t="s">
        <v>599</v>
      </c>
      <c r="B378" s="98" t="s">
        <v>28</v>
      </c>
      <c r="C378" s="48" t="s">
        <v>22</v>
      </c>
      <c r="D378" s="161">
        <v>0</v>
      </c>
      <c r="E378" s="153">
        <v>0</v>
      </c>
      <c r="F378" s="250"/>
      <c r="G378" s="33"/>
      <c r="H378" s="251"/>
    </row>
    <row r="379" spans="1:8" ht="30" x14ac:dyDescent="0.25">
      <c r="A379" s="46" t="s">
        <v>600</v>
      </c>
      <c r="B379" s="98" t="s">
        <v>30</v>
      </c>
      <c r="C379" s="48" t="s">
        <v>22</v>
      </c>
      <c r="D379" s="161">
        <v>0</v>
      </c>
      <c r="E379" s="153">
        <v>0</v>
      </c>
      <c r="F379" s="250"/>
      <c r="G379" s="33"/>
      <c r="H379" s="251"/>
    </row>
    <row r="380" spans="1:8" x14ac:dyDescent="0.25">
      <c r="A380" s="46" t="s">
        <v>601</v>
      </c>
      <c r="B380" s="91" t="s">
        <v>602</v>
      </c>
      <c r="C380" s="48" t="s">
        <v>22</v>
      </c>
      <c r="D380" s="161">
        <v>0</v>
      </c>
      <c r="E380" s="153">
        <v>0</v>
      </c>
      <c r="F380" s="250"/>
      <c r="G380" s="33"/>
      <c r="H380" s="251"/>
    </row>
    <row r="381" spans="1:8" x14ac:dyDescent="0.25">
      <c r="A381" s="229" t="s">
        <v>603</v>
      </c>
      <c r="B381" s="229" t="s">
        <v>604</v>
      </c>
      <c r="C381" s="230" t="s">
        <v>22</v>
      </c>
      <c r="D381" s="101">
        <v>0</v>
      </c>
      <c r="E381" s="102">
        <v>0</v>
      </c>
      <c r="F381" s="102">
        <f t="shared" ref="F381" si="22">E381-D381</f>
        <v>0</v>
      </c>
      <c r="G381" s="232">
        <v>0</v>
      </c>
      <c r="H381" s="230"/>
    </row>
    <row r="382" spans="1:8" x14ac:dyDescent="0.25">
      <c r="A382" s="46" t="s">
        <v>605</v>
      </c>
      <c r="B382" s="91" t="s">
        <v>606</v>
      </c>
      <c r="C382" s="48" t="s">
        <v>22</v>
      </c>
      <c r="D382" s="161">
        <v>0</v>
      </c>
      <c r="E382" s="153">
        <v>0</v>
      </c>
      <c r="F382" s="250"/>
      <c r="G382" s="33"/>
      <c r="H382" s="251"/>
    </row>
    <row r="383" spans="1:8" x14ac:dyDescent="0.25">
      <c r="A383" s="46" t="s">
        <v>607</v>
      </c>
      <c r="B383" s="91" t="s">
        <v>608</v>
      </c>
      <c r="C383" s="48" t="s">
        <v>22</v>
      </c>
      <c r="D383" s="161">
        <v>0</v>
      </c>
      <c r="E383" s="153">
        <v>0</v>
      </c>
      <c r="F383" s="250"/>
      <c r="G383" s="33"/>
      <c r="H383" s="251"/>
    </row>
    <row r="384" spans="1:8" ht="30" x14ac:dyDescent="0.25">
      <c r="A384" s="46" t="s">
        <v>609</v>
      </c>
      <c r="B384" s="98" t="s">
        <v>610</v>
      </c>
      <c r="C384" s="48" t="s">
        <v>22</v>
      </c>
      <c r="D384" s="161">
        <v>0</v>
      </c>
      <c r="E384" s="153">
        <v>0</v>
      </c>
      <c r="F384" s="250"/>
      <c r="G384" s="33"/>
      <c r="H384" s="251"/>
    </row>
    <row r="385" spans="1:8" x14ac:dyDescent="0.25">
      <c r="A385" s="46" t="s">
        <v>611</v>
      </c>
      <c r="B385" s="98" t="s">
        <v>612</v>
      </c>
      <c r="C385" s="48" t="s">
        <v>22</v>
      </c>
      <c r="D385" s="161">
        <v>0</v>
      </c>
      <c r="E385" s="153">
        <v>0</v>
      </c>
      <c r="F385" s="250"/>
      <c r="G385" s="33"/>
      <c r="H385" s="251"/>
    </row>
    <row r="386" spans="1:8" x14ac:dyDescent="0.25">
      <c r="A386" s="229" t="s">
        <v>613</v>
      </c>
      <c r="B386" s="229" t="s">
        <v>614</v>
      </c>
      <c r="C386" s="230" t="s">
        <v>22</v>
      </c>
      <c r="D386" s="252">
        <v>0</v>
      </c>
      <c r="E386" s="104">
        <v>0</v>
      </c>
      <c r="F386" s="104">
        <f t="shared" ref="F386" si="23">E386-D386</f>
        <v>0</v>
      </c>
      <c r="G386" s="212">
        <v>0</v>
      </c>
      <c r="H386" s="230"/>
    </row>
    <row r="387" spans="1:8" x14ac:dyDescent="0.25">
      <c r="A387" s="46" t="s">
        <v>615</v>
      </c>
      <c r="B387" s="98" t="s">
        <v>612</v>
      </c>
      <c r="C387" s="48" t="s">
        <v>22</v>
      </c>
      <c r="D387" s="161">
        <v>0</v>
      </c>
      <c r="E387" s="153">
        <v>0</v>
      </c>
      <c r="F387" s="250"/>
      <c r="G387" s="33"/>
      <c r="H387" s="251"/>
    </row>
    <row r="388" spans="1:8" x14ac:dyDescent="0.25">
      <c r="A388" s="46" t="s">
        <v>616</v>
      </c>
      <c r="B388" s="91" t="s">
        <v>617</v>
      </c>
      <c r="C388" s="48" t="s">
        <v>22</v>
      </c>
      <c r="D388" s="161">
        <v>0</v>
      </c>
      <c r="E388" s="153">
        <v>0</v>
      </c>
      <c r="F388" s="250"/>
      <c r="G388" s="33"/>
      <c r="H388" s="251"/>
    </row>
    <row r="389" spans="1:8" x14ac:dyDescent="0.25">
      <c r="A389" s="46" t="s">
        <v>618</v>
      </c>
      <c r="B389" s="91" t="s">
        <v>425</v>
      </c>
      <c r="C389" s="48" t="s">
        <v>22</v>
      </c>
      <c r="D389" s="161">
        <v>0</v>
      </c>
      <c r="E389" s="153">
        <v>0</v>
      </c>
      <c r="F389" s="250"/>
      <c r="G389" s="33"/>
      <c r="H389" s="251"/>
    </row>
    <row r="390" spans="1:8" ht="30" x14ac:dyDescent="0.25">
      <c r="A390" s="46" t="s">
        <v>619</v>
      </c>
      <c r="B390" s="91" t="s">
        <v>620</v>
      </c>
      <c r="C390" s="48" t="s">
        <v>22</v>
      </c>
      <c r="D390" s="161">
        <v>0</v>
      </c>
      <c r="E390" s="153">
        <v>0</v>
      </c>
      <c r="F390" s="250"/>
      <c r="G390" s="33"/>
      <c r="H390" s="251"/>
    </row>
    <row r="391" spans="1:8" x14ac:dyDescent="0.25">
      <c r="A391" s="46" t="s">
        <v>621</v>
      </c>
      <c r="B391" s="98" t="s">
        <v>46</v>
      </c>
      <c r="C391" s="48" t="s">
        <v>22</v>
      </c>
      <c r="D391" s="161">
        <v>0</v>
      </c>
      <c r="E391" s="153">
        <v>0</v>
      </c>
      <c r="F391" s="250"/>
      <c r="G391" s="33"/>
      <c r="H391" s="251"/>
    </row>
    <row r="392" spans="1:8" x14ac:dyDescent="0.25">
      <c r="A392" s="46" t="s">
        <v>622</v>
      </c>
      <c r="B392" s="253" t="s">
        <v>48</v>
      </c>
      <c r="C392" s="48" t="s">
        <v>22</v>
      </c>
      <c r="D392" s="161">
        <v>0</v>
      </c>
      <c r="E392" s="153">
        <v>0</v>
      </c>
      <c r="F392" s="250"/>
      <c r="G392" s="33"/>
      <c r="H392" s="251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1"/>
    </row>
    <row r="394" spans="1:8" ht="30" x14ac:dyDescent="0.25">
      <c r="A394" s="46" t="s">
        <v>624</v>
      </c>
      <c r="B394" s="91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1"/>
    </row>
    <row r="395" spans="1:8" ht="30" x14ac:dyDescent="0.25">
      <c r="A395" s="46" t="s">
        <v>625</v>
      </c>
      <c r="B395" s="91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1"/>
    </row>
    <row r="396" spans="1:8" ht="30" x14ac:dyDescent="0.25">
      <c r="A396" s="46" t="s">
        <v>626</v>
      </c>
      <c r="B396" s="91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1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1"/>
    </row>
    <row r="398" spans="1:8" x14ac:dyDescent="0.25">
      <c r="A398" s="245" t="s">
        <v>31</v>
      </c>
      <c r="B398" s="245" t="s">
        <v>628</v>
      </c>
      <c r="C398" s="246" t="s">
        <v>22</v>
      </c>
      <c r="D398" s="304">
        <f>D399+D413</f>
        <v>10.054166666666667</v>
      </c>
      <c r="E398" s="305">
        <f>E399+E413</f>
        <v>15.331666666666667</v>
      </c>
      <c r="F398" s="248">
        <f t="shared" ref="F398:F399" si="24">E398-D398</f>
        <v>5.2774999999999999</v>
      </c>
      <c r="G398" s="249">
        <v>0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6">
        <f>D400+D401+D402+D404+D405+D406+D407+D408+D409+D410+D411</f>
        <v>10.054166666666667</v>
      </c>
      <c r="E399" s="307">
        <f>E400+E401+E402+E404+E405+E406+E407+E408+E409+E410+E411</f>
        <v>15.331666666666667</v>
      </c>
      <c r="F399" s="76">
        <f t="shared" si="24"/>
        <v>5.2774999999999999</v>
      </c>
      <c r="G399" s="103">
        <v>0</v>
      </c>
      <c r="H399" s="56"/>
    </row>
    <row r="400" spans="1:8" x14ac:dyDescent="0.25">
      <c r="A400" s="46" t="s">
        <v>631</v>
      </c>
      <c r="B400" s="91" t="s">
        <v>632</v>
      </c>
      <c r="C400" s="48" t="s">
        <v>22</v>
      </c>
      <c r="D400" s="161">
        <v>0</v>
      </c>
      <c r="E400" s="153">
        <v>0</v>
      </c>
      <c r="F400" s="250"/>
      <c r="G400" s="33"/>
      <c r="H400" s="251"/>
    </row>
    <row r="401" spans="1:8" ht="30" x14ac:dyDescent="0.25">
      <c r="A401" s="46" t="s">
        <v>633</v>
      </c>
      <c r="B401" s="91" t="s">
        <v>26</v>
      </c>
      <c r="C401" s="48" t="s">
        <v>22</v>
      </c>
      <c r="D401" s="161">
        <v>0</v>
      </c>
      <c r="E401" s="153">
        <v>0</v>
      </c>
      <c r="F401" s="250"/>
      <c r="G401" s="33"/>
      <c r="H401" s="251"/>
    </row>
    <row r="402" spans="1:8" ht="30" x14ac:dyDescent="0.25">
      <c r="A402" s="46" t="s">
        <v>634</v>
      </c>
      <c r="B402" s="91" t="s">
        <v>28</v>
      </c>
      <c r="C402" s="48" t="s">
        <v>22</v>
      </c>
      <c r="D402" s="161">
        <v>0</v>
      </c>
      <c r="E402" s="153">
        <v>0</v>
      </c>
      <c r="F402" s="250"/>
      <c r="G402" s="33"/>
      <c r="H402" s="251"/>
    </row>
    <row r="403" spans="1:8" ht="30" x14ac:dyDescent="0.25">
      <c r="A403" s="46" t="s">
        <v>635</v>
      </c>
      <c r="B403" s="91" t="s">
        <v>30</v>
      </c>
      <c r="C403" s="48" t="s">
        <v>22</v>
      </c>
      <c r="D403" s="161">
        <v>0</v>
      </c>
      <c r="E403" s="153">
        <v>0</v>
      </c>
      <c r="F403" s="250"/>
      <c r="G403" s="33"/>
      <c r="H403" s="251"/>
    </row>
    <row r="404" spans="1:8" x14ac:dyDescent="0.25">
      <c r="A404" s="46" t="s">
        <v>636</v>
      </c>
      <c r="B404" s="91" t="s">
        <v>411</v>
      </c>
      <c r="C404" s="48" t="s">
        <v>22</v>
      </c>
      <c r="D404" s="161">
        <v>0</v>
      </c>
      <c r="E404" s="153">
        <v>0</v>
      </c>
      <c r="F404" s="250"/>
      <c r="G404" s="33"/>
      <c r="H404" s="251"/>
    </row>
    <row r="405" spans="1:8" x14ac:dyDescent="0.25">
      <c r="A405" s="229" t="s">
        <v>637</v>
      </c>
      <c r="B405" s="229" t="s">
        <v>414</v>
      </c>
      <c r="C405" s="230" t="s">
        <v>22</v>
      </c>
      <c r="D405" s="308">
        <f>12.065/1.2</f>
        <v>10.054166666666667</v>
      </c>
      <c r="E405" s="308">
        <f>18.398/1.2</f>
        <v>15.331666666666667</v>
      </c>
      <c r="F405" s="189">
        <f t="shared" ref="F405" si="25">E405-D405</f>
        <v>5.2774999999999999</v>
      </c>
      <c r="G405" s="232">
        <v>0</v>
      </c>
      <c r="H405" s="230"/>
    </row>
    <row r="406" spans="1:8" x14ac:dyDescent="0.25">
      <c r="A406" s="46" t="s">
        <v>638</v>
      </c>
      <c r="B406" s="91" t="s">
        <v>417</v>
      </c>
      <c r="C406" s="48" t="s">
        <v>22</v>
      </c>
      <c r="D406" s="161">
        <v>0</v>
      </c>
      <c r="E406" s="153">
        <v>0</v>
      </c>
      <c r="F406" s="250"/>
      <c r="G406" s="33"/>
      <c r="H406" s="251"/>
    </row>
    <row r="407" spans="1:8" x14ac:dyDescent="0.25">
      <c r="A407" s="46" t="s">
        <v>639</v>
      </c>
      <c r="B407" s="91" t="s">
        <v>423</v>
      </c>
      <c r="C407" s="48" t="s">
        <v>22</v>
      </c>
      <c r="D407" s="161">
        <v>0</v>
      </c>
      <c r="E407" s="153">
        <v>0</v>
      </c>
      <c r="F407" s="250"/>
      <c r="G407" s="33"/>
      <c r="H407" s="251"/>
    </row>
    <row r="408" spans="1:8" x14ac:dyDescent="0.25">
      <c r="A408" s="46" t="s">
        <v>640</v>
      </c>
      <c r="B408" s="91" t="s">
        <v>425</v>
      </c>
      <c r="C408" s="48" t="s">
        <v>22</v>
      </c>
      <c r="D408" s="161">
        <v>0</v>
      </c>
      <c r="E408" s="153">
        <v>0</v>
      </c>
      <c r="F408" s="250"/>
      <c r="G408" s="33"/>
      <c r="H408" s="251"/>
    </row>
    <row r="409" spans="1:8" ht="30" x14ac:dyDescent="0.25">
      <c r="A409" s="46" t="s">
        <v>641</v>
      </c>
      <c r="B409" s="91" t="s">
        <v>428</v>
      </c>
      <c r="C409" s="48" t="s">
        <v>22</v>
      </c>
      <c r="D409" s="161">
        <v>0</v>
      </c>
      <c r="E409" s="153">
        <v>0</v>
      </c>
      <c r="F409" s="250"/>
      <c r="G409" s="33"/>
      <c r="H409" s="251"/>
    </row>
    <row r="410" spans="1:8" x14ac:dyDescent="0.25">
      <c r="A410" s="46" t="s">
        <v>642</v>
      </c>
      <c r="B410" s="98" t="s">
        <v>46</v>
      </c>
      <c r="C410" s="48" t="s">
        <v>22</v>
      </c>
      <c r="D410" s="161">
        <v>0</v>
      </c>
      <c r="E410" s="153">
        <v>0</v>
      </c>
      <c r="F410" s="250"/>
      <c r="G410" s="33"/>
      <c r="H410" s="251"/>
    </row>
    <row r="411" spans="1:8" x14ac:dyDescent="0.25">
      <c r="A411" s="46" t="s">
        <v>643</v>
      </c>
      <c r="B411" s="253" t="s">
        <v>48</v>
      </c>
      <c r="C411" s="48" t="s">
        <v>22</v>
      </c>
      <c r="D411" s="161">
        <v>0</v>
      </c>
      <c r="E411" s="153">
        <v>0</v>
      </c>
      <c r="F411" s="250"/>
      <c r="G411" s="33"/>
      <c r="H411" s="251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1"/>
    </row>
    <row r="413" spans="1:8" x14ac:dyDescent="0.25">
      <c r="A413" s="245" t="s">
        <v>646</v>
      </c>
      <c r="B413" s="245" t="s">
        <v>647</v>
      </c>
      <c r="C413" s="246" t="s">
        <v>22</v>
      </c>
      <c r="D413" s="309">
        <f>D419</f>
        <v>0</v>
      </c>
      <c r="E413" s="305">
        <f>E419</f>
        <v>0</v>
      </c>
      <c r="F413" s="247">
        <f t="shared" ref="F413" si="26">E413-D413</f>
        <v>0</v>
      </c>
      <c r="G413" s="254">
        <v>0</v>
      </c>
      <c r="H413" s="246"/>
    </row>
    <row r="414" spans="1:8" x14ac:dyDescent="0.25">
      <c r="A414" s="46" t="s">
        <v>648</v>
      </c>
      <c r="B414" s="91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1"/>
    </row>
    <row r="415" spans="1:8" ht="30" x14ac:dyDescent="0.25">
      <c r="A415" s="46" t="s">
        <v>649</v>
      </c>
      <c r="B415" s="91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1"/>
    </row>
    <row r="416" spans="1:8" ht="30" x14ac:dyDescent="0.25">
      <c r="A416" s="46" t="s">
        <v>650</v>
      </c>
      <c r="B416" s="91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1"/>
    </row>
    <row r="417" spans="1:10" ht="30" x14ac:dyDescent="0.25">
      <c r="A417" s="46" t="s">
        <v>651</v>
      </c>
      <c r="B417" s="91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1"/>
    </row>
    <row r="418" spans="1:10" x14ac:dyDescent="0.25">
      <c r="A418" s="46" t="s">
        <v>652</v>
      </c>
      <c r="B418" s="91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1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0">
        <v>0</v>
      </c>
      <c r="E419" s="308">
        <v>0</v>
      </c>
      <c r="F419" s="102">
        <f t="shared" ref="F419" si="27">E419-D419</f>
        <v>0</v>
      </c>
      <c r="G419" s="232">
        <v>0</v>
      </c>
      <c r="H419" s="230"/>
    </row>
    <row r="420" spans="1:10" x14ac:dyDescent="0.25">
      <c r="A420" s="46" t="s">
        <v>654</v>
      </c>
      <c r="B420" s="91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1"/>
    </row>
    <row r="421" spans="1:10" x14ac:dyDescent="0.25">
      <c r="A421" s="46" t="s">
        <v>655</v>
      </c>
      <c r="B421" s="91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1"/>
    </row>
    <row r="422" spans="1:10" x14ac:dyDescent="0.25">
      <c r="A422" s="46" t="s">
        <v>656</v>
      </c>
      <c r="B422" s="91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1"/>
    </row>
    <row r="423" spans="1:10" ht="30" x14ac:dyDescent="0.25">
      <c r="A423" s="46" t="s">
        <v>657</v>
      </c>
      <c r="B423" s="91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1"/>
    </row>
    <row r="424" spans="1:10" x14ac:dyDescent="0.25">
      <c r="A424" s="46" t="s">
        <v>658</v>
      </c>
      <c r="B424" s="253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1"/>
    </row>
    <row r="425" spans="1:10" x14ac:dyDescent="0.25">
      <c r="A425" s="46" t="s">
        <v>659</v>
      </c>
      <c r="B425" s="253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1"/>
    </row>
    <row r="426" spans="1:10" x14ac:dyDescent="0.25">
      <c r="A426" s="229" t="s">
        <v>33</v>
      </c>
      <c r="B426" s="229" t="s">
        <v>660</v>
      </c>
      <c r="C426" s="230" t="s">
        <v>22</v>
      </c>
      <c r="D426" s="344">
        <f>12.065-D405</f>
        <v>2.0108333333333324</v>
      </c>
      <c r="E426" s="102">
        <f>18.398-E405</f>
        <v>3.0663333333333327</v>
      </c>
      <c r="F426" s="189">
        <f t="shared" ref="F426" si="28">E426-D426</f>
        <v>1.0555000000000003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v>0</v>
      </c>
      <c r="E427" s="153">
        <v>0</v>
      </c>
      <c r="F427" s="63"/>
      <c r="G427" s="33"/>
      <c r="H427" s="251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1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1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5">
        <v>0</v>
      </c>
      <c r="E430" s="247">
        <f t="shared" ref="E430" si="29">E440</f>
        <v>0</v>
      </c>
      <c r="F430" s="247">
        <f t="shared" ref="F430" si="30">E430-D430</f>
        <v>0</v>
      </c>
      <c r="G430" s="254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1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1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1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1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1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1"/>
    </row>
    <row r="437" spans="1:8" x14ac:dyDescent="0.25">
      <c r="A437" s="46" t="s">
        <v>672</v>
      </c>
      <c r="B437" s="91" t="s">
        <v>673</v>
      </c>
      <c r="C437" s="48" t="s">
        <v>22</v>
      </c>
      <c r="D437" s="161">
        <v>0</v>
      </c>
      <c r="E437" s="153">
        <v>0</v>
      </c>
      <c r="F437" s="250"/>
      <c r="G437" s="33"/>
      <c r="H437" s="251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0"/>
      <c r="G438" s="33"/>
      <c r="H438" s="251"/>
    </row>
    <row r="439" spans="1:8" ht="30" x14ac:dyDescent="0.25">
      <c r="A439" s="46" t="s">
        <v>674</v>
      </c>
      <c r="B439" s="91" t="s">
        <v>675</v>
      </c>
      <c r="C439" s="48" t="s">
        <v>22</v>
      </c>
      <c r="D439" s="161">
        <v>0</v>
      </c>
      <c r="E439" s="153">
        <v>0</v>
      </c>
      <c r="F439" s="250"/>
      <c r="G439" s="33"/>
      <c r="H439" s="251"/>
    </row>
    <row r="440" spans="1:8" x14ac:dyDescent="0.25">
      <c r="A440" s="229" t="s">
        <v>61</v>
      </c>
      <c r="B440" s="229" t="s">
        <v>676</v>
      </c>
      <c r="C440" s="230" t="s">
        <v>22</v>
      </c>
      <c r="D440" s="256">
        <v>0</v>
      </c>
      <c r="E440" s="102">
        <v>0</v>
      </c>
      <c r="F440" s="104">
        <f t="shared" ref="F440" si="31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7" t="s">
        <v>677</v>
      </c>
      <c r="C441" s="48" t="s">
        <v>22</v>
      </c>
      <c r="D441" s="258"/>
      <c r="E441" s="259"/>
      <c r="F441" s="259"/>
      <c r="G441" s="298"/>
      <c r="H441" s="260"/>
    </row>
    <row r="442" spans="1:8" x14ac:dyDescent="0.25">
      <c r="A442" s="168" t="s">
        <v>120</v>
      </c>
      <c r="B442" s="169" t="s">
        <v>113</v>
      </c>
      <c r="C442" s="261" t="s">
        <v>229</v>
      </c>
      <c r="D442" s="262">
        <v>0</v>
      </c>
      <c r="E442" s="263">
        <v>0</v>
      </c>
      <c r="F442" s="264"/>
      <c r="G442" s="299"/>
      <c r="H442" s="265"/>
    </row>
    <row r="443" spans="1:8" ht="30" x14ac:dyDescent="0.25">
      <c r="A443" s="266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7"/>
      <c r="G443" s="300"/>
      <c r="H443" s="268"/>
    </row>
    <row r="444" spans="1:8" x14ac:dyDescent="0.25">
      <c r="A444" s="266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7"/>
      <c r="G444" s="300"/>
      <c r="H444" s="268"/>
    </row>
    <row r="445" spans="1:8" x14ac:dyDescent="0.25">
      <c r="A445" s="266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7"/>
      <c r="G445" s="300"/>
      <c r="H445" s="268"/>
    </row>
    <row r="446" spans="1:8" x14ac:dyDescent="0.25">
      <c r="A446" s="266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7"/>
      <c r="G446" s="300"/>
      <c r="H446" s="268"/>
    </row>
    <row r="447" spans="1:8" ht="30" x14ac:dyDescent="0.25">
      <c r="A447" s="266" t="s">
        <v>126</v>
      </c>
      <c r="B447" s="157" t="s">
        <v>683</v>
      </c>
      <c r="C447" s="269" t="s">
        <v>229</v>
      </c>
      <c r="D447" s="161">
        <v>0</v>
      </c>
      <c r="E447" s="153">
        <v>0</v>
      </c>
      <c r="F447" s="267"/>
      <c r="G447" s="300"/>
      <c r="H447" s="268"/>
    </row>
    <row r="448" spans="1:8" x14ac:dyDescent="0.25">
      <c r="A448" s="266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7"/>
      <c r="G448" s="300"/>
      <c r="H448" s="268"/>
    </row>
    <row r="449" spans="1:8" x14ac:dyDescent="0.25">
      <c r="A449" s="266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7"/>
      <c r="G449" s="300"/>
      <c r="H449" s="268"/>
    </row>
    <row r="450" spans="1:8" ht="16.5" thickBot="1" x14ac:dyDescent="0.3">
      <c r="A450" s="270" t="s">
        <v>688</v>
      </c>
      <c r="B450" s="271" t="s">
        <v>689</v>
      </c>
      <c r="C450" s="179" t="s">
        <v>22</v>
      </c>
      <c r="D450" s="163">
        <v>0</v>
      </c>
      <c r="E450" s="164">
        <v>0</v>
      </c>
      <c r="F450" s="272"/>
      <c r="G450" s="301"/>
      <c r="H450" s="273"/>
    </row>
    <row r="451" spans="1:8" x14ac:dyDescent="0.25">
      <c r="A451" s="16"/>
      <c r="B451" s="17"/>
      <c r="C451" s="18"/>
      <c r="D451" s="39"/>
      <c r="E451" s="40"/>
      <c r="F451" s="40"/>
      <c r="G451" s="302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2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2"/>
      <c r="H453" s="19"/>
    </row>
    <row r="454" spans="1:8" x14ac:dyDescent="0.25">
      <c r="A454" s="341" t="s">
        <v>691</v>
      </c>
      <c r="B454" s="341"/>
      <c r="C454" s="341"/>
      <c r="D454" s="341"/>
      <c r="E454" s="341"/>
      <c r="F454" s="341"/>
      <c r="G454" s="341"/>
      <c r="H454" s="341"/>
    </row>
    <row r="455" spans="1:8" x14ac:dyDescent="0.25">
      <c r="A455" s="341" t="s">
        <v>692</v>
      </c>
      <c r="B455" s="341"/>
      <c r="C455" s="341"/>
      <c r="D455" s="341"/>
      <c r="E455" s="341"/>
      <c r="F455" s="341"/>
      <c r="G455" s="341"/>
      <c r="H455" s="341"/>
    </row>
    <row r="456" spans="1:8" x14ac:dyDescent="0.25">
      <c r="A456" s="341" t="s">
        <v>693</v>
      </c>
      <c r="B456" s="341"/>
      <c r="C456" s="341"/>
      <c r="D456" s="341"/>
      <c r="E456" s="341"/>
      <c r="F456" s="341"/>
      <c r="G456" s="341"/>
      <c r="H456" s="341"/>
    </row>
    <row r="457" spans="1:8" x14ac:dyDescent="0.25">
      <c r="A457" s="342" t="s">
        <v>694</v>
      </c>
      <c r="B457" s="342"/>
      <c r="C457" s="342"/>
      <c r="D457" s="342"/>
      <c r="E457" s="342"/>
      <c r="F457" s="342"/>
      <c r="G457" s="342"/>
      <c r="H457" s="342"/>
    </row>
    <row r="458" spans="1:8" x14ac:dyDescent="0.25">
      <c r="A458" s="329" t="s">
        <v>695</v>
      </c>
      <c r="B458" s="329"/>
      <c r="C458" s="329"/>
      <c r="D458" s="329"/>
      <c r="E458" s="329"/>
      <c r="F458" s="329"/>
      <c r="G458" s="329"/>
      <c r="H458" s="329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2025-11-10T12:28:29Z</dcterms:modified>
</cp:coreProperties>
</file>